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60" windowWidth="15576" windowHeight="7656"/>
  </bookViews>
  <sheets>
    <sheet name="11 12 Tenders Awarded AMT" sheetId="1" r:id="rId1"/>
  </sheets>
  <definedNames>
    <definedName name="_xlnm.Print_Area" localSheetId="0">'11 12 Tenders Awarded AMT'!$A$1:$U$76</definedName>
    <definedName name="_xlnm.Print_Titles" localSheetId="0">'11 12 Tenders Awarded AMT'!$1:$2</definedName>
  </definedNames>
  <calcPr calcId="145621"/>
</workbook>
</file>

<file path=xl/calcChain.xml><?xml version="1.0" encoding="utf-8"?>
<calcChain xmlns="http://schemas.openxmlformats.org/spreadsheetml/2006/main">
  <c r="T38" i="1" l="1"/>
  <c r="S38" i="1"/>
  <c r="H38" i="1"/>
  <c r="G38" i="1"/>
  <c r="G49" i="1"/>
  <c r="O49" i="1" s="1"/>
  <c r="H49" i="1"/>
  <c r="H41" i="1"/>
  <c r="H50" i="1" s="1"/>
  <c r="G41" i="1"/>
  <c r="M41" i="1" s="1"/>
  <c r="K49" i="1" l="1"/>
  <c r="M49" i="1"/>
  <c r="U49" i="1"/>
  <c r="U50" i="1" s="1"/>
  <c r="U51" i="1" s="1"/>
  <c r="K41" i="1"/>
  <c r="Q41" i="1"/>
  <c r="G50" i="1"/>
  <c r="G53" i="1" s="1"/>
  <c r="G57" i="1" s="1"/>
  <c r="S41" i="1"/>
  <c r="O41" i="1"/>
  <c r="Q49" i="1"/>
  <c r="S9" i="1"/>
  <c r="T8" i="1"/>
  <c r="U37" i="1"/>
  <c r="U31" i="1"/>
  <c r="U30" i="1"/>
  <c r="H27" i="1"/>
  <c r="G27" i="1"/>
  <c r="U7" i="1"/>
  <c r="U27" i="1" s="1"/>
  <c r="L6" i="1"/>
  <c r="N6" i="1"/>
  <c r="P6" i="1"/>
  <c r="S6" i="1"/>
  <c r="T6" i="1"/>
  <c r="U6" i="1"/>
  <c r="J6" i="1"/>
  <c r="H6" i="1"/>
  <c r="G6" i="1"/>
  <c r="Q5" i="1"/>
  <c r="Q4" i="1"/>
  <c r="Q12" i="1"/>
  <c r="Q10" i="1"/>
  <c r="Q11" i="1"/>
  <c r="Q13" i="1"/>
  <c r="Q14" i="1"/>
  <c r="Q15" i="1"/>
  <c r="Q16" i="1"/>
  <c r="Q17" i="1"/>
  <c r="Q18" i="1"/>
  <c r="Q24" i="1"/>
  <c r="Q19" i="1"/>
  <c r="Q20" i="1"/>
  <c r="Q21" i="1"/>
  <c r="Q25" i="1"/>
  <c r="Q26" i="1"/>
  <c r="Q22" i="1"/>
  <c r="Q23" i="1"/>
  <c r="Q34" i="1"/>
  <c r="Q30" i="1"/>
  <c r="Q31" i="1"/>
  <c r="Q8" i="1"/>
  <c r="Q9" i="1"/>
  <c r="Q29" i="1"/>
  <c r="Q32" i="1"/>
  <c r="Q35" i="1"/>
  <c r="Q36" i="1"/>
  <c r="Q37" i="1"/>
  <c r="Q43" i="1"/>
  <c r="Q44" i="1"/>
  <c r="Q45" i="1"/>
  <c r="Q46" i="1"/>
  <c r="Q47" i="1"/>
  <c r="Q48" i="1"/>
  <c r="Q42" i="1"/>
  <c r="Q33" i="1"/>
  <c r="Q40" i="1"/>
  <c r="Q3" i="1"/>
  <c r="O5" i="1"/>
  <c r="O4" i="1"/>
  <c r="O12" i="1"/>
  <c r="O10" i="1"/>
  <c r="O11" i="1"/>
  <c r="O13" i="1"/>
  <c r="O14" i="1"/>
  <c r="O15" i="1"/>
  <c r="O16" i="1"/>
  <c r="O17" i="1"/>
  <c r="O18" i="1"/>
  <c r="O24" i="1"/>
  <c r="O19" i="1"/>
  <c r="O20" i="1"/>
  <c r="O21" i="1"/>
  <c r="O25" i="1"/>
  <c r="O26" i="1"/>
  <c r="O22" i="1"/>
  <c r="O23" i="1"/>
  <c r="O34" i="1"/>
  <c r="O30" i="1"/>
  <c r="O31" i="1"/>
  <c r="O8" i="1"/>
  <c r="O9" i="1"/>
  <c r="O29" i="1"/>
  <c r="O32" i="1"/>
  <c r="O35" i="1"/>
  <c r="O36" i="1"/>
  <c r="O37" i="1"/>
  <c r="O43" i="1"/>
  <c r="O44" i="1"/>
  <c r="O45" i="1"/>
  <c r="O46" i="1"/>
  <c r="O47" i="1"/>
  <c r="O48" i="1"/>
  <c r="O42" i="1"/>
  <c r="O33" i="1"/>
  <c r="O40" i="1"/>
  <c r="O3" i="1"/>
  <c r="O6" i="1" s="1"/>
  <c r="M5" i="1"/>
  <c r="M4" i="1"/>
  <c r="M12" i="1"/>
  <c r="M10" i="1"/>
  <c r="M11" i="1"/>
  <c r="M13" i="1"/>
  <c r="M14" i="1"/>
  <c r="M15" i="1"/>
  <c r="M16" i="1"/>
  <c r="M17" i="1"/>
  <c r="M18" i="1"/>
  <c r="M24" i="1"/>
  <c r="M19" i="1"/>
  <c r="M20" i="1"/>
  <c r="M21" i="1"/>
  <c r="M25" i="1"/>
  <c r="M26" i="1"/>
  <c r="M22" i="1"/>
  <c r="M23" i="1"/>
  <c r="M34" i="1"/>
  <c r="M30" i="1"/>
  <c r="M31" i="1"/>
  <c r="M8" i="1"/>
  <c r="M9" i="1"/>
  <c r="M29" i="1"/>
  <c r="M38" i="1" s="1"/>
  <c r="M32" i="1"/>
  <c r="M35" i="1"/>
  <c r="M36" i="1"/>
  <c r="M37" i="1"/>
  <c r="M43" i="1"/>
  <c r="M44" i="1"/>
  <c r="M45" i="1"/>
  <c r="M46" i="1"/>
  <c r="M47" i="1"/>
  <c r="M48" i="1"/>
  <c r="M42" i="1"/>
  <c r="M33" i="1"/>
  <c r="M40" i="1"/>
  <c r="M3" i="1"/>
  <c r="K5" i="1"/>
  <c r="K4" i="1"/>
  <c r="K12" i="1"/>
  <c r="K10" i="1"/>
  <c r="K11" i="1"/>
  <c r="K13" i="1"/>
  <c r="K14" i="1"/>
  <c r="K15" i="1"/>
  <c r="K16" i="1"/>
  <c r="K17" i="1"/>
  <c r="K18" i="1"/>
  <c r="K24" i="1"/>
  <c r="K19" i="1"/>
  <c r="K20" i="1"/>
  <c r="K21" i="1"/>
  <c r="K25" i="1"/>
  <c r="K26" i="1"/>
  <c r="K22" i="1"/>
  <c r="K23" i="1"/>
  <c r="K34" i="1"/>
  <c r="K30" i="1"/>
  <c r="K31" i="1"/>
  <c r="K8" i="1"/>
  <c r="K9" i="1"/>
  <c r="K29" i="1"/>
  <c r="K32" i="1"/>
  <c r="K35" i="1"/>
  <c r="K36" i="1"/>
  <c r="K37" i="1"/>
  <c r="K43" i="1"/>
  <c r="K44" i="1"/>
  <c r="K45" i="1"/>
  <c r="K46" i="1"/>
  <c r="K47" i="1"/>
  <c r="K48" i="1"/>
  <c r="K42" i="1"/>
  <c r="K33" i="1"/>
  <c r="K40" i="1"/>
  <c r="K3" i="1"/>
  <c r="S40" i="1"/>
  <c r="S50" i="1" s="1"/>
  <c r="T42" i="1"/>
  <c r="K38" i="1" l="1"/>
  <c r="M50" i="1"/>
  <c r="U38" i="1"/>
  <c r="K50" i="1"/>
  <c r="Q38" i="1"/>
  <c r="O38" i="1"/>
  <c r="T50" i="1"/>
  <c r="T51" i="1" s="1"/>
  <c r="O27" i="1"/>
  <c r="N27" i="1" s="1"/>
  <c r="Q50" i="1"/>
  <c r="S51" i="1"/>
  <c r="O50" i="1"/>
  <c r="Q6" i="1"/>
  <c r="Q27" i="1"/>
  <c r="P27" i="1" s="1"/>
  <c r="K6" i="1"/>
  <c r="K27" i="1"/>
  <c r="J27" i="1" s="1"/>
  <c r="T7" i="1"/>
  <c r="T27" i="1" s="1"/>
  <c r="M27" i="1"/>
  <c r="L27" i="1" s="1"/>
  <c r="P50" i="1"/>
  <c r="M6" i="1"/>
  <c r="L50" i="1"/>
  <c r="J50" i="1"/>
  <c r="S7" i="1"/>
  <c r="S27" i="1" s="1"/>
  <c r="U28" i="1"/>
  <c r="T28" i="1"/>
  <c r="U33" i="1"/>
  <c r="N50" i="1" l="1"/>
  <c r="S28" i="1"/>
  <c r="G74" i="1" l="1"/>
  <c r="H53" i="1"/>
  <c r="H57" i="1" s="1"/>
  <c r="J38" i="1"/>
  <c r="K53" i="1"/>
  <c r="J53" i="1" s="1"/>
  <c r="H74" i="1" l="1"/>
  <c r="K74" i="1"/>
  <c r="J74" i="1" s="1"/>
  <c r="K57" i="1"/>
  <c r="J57" i="1" s="1"/>
  <c r="L38" i="1"/>
  <c r="M53" i="1"/>
  <c r="L53" i="1" s="1"/>
  <c r="N38" i="1"/>
  <c r="O53" i="1"/>
  <c r="N53" i="1" s="1"/>
  <c r="M57" i="1" l="1"/>
  <c r="L57" i="1" s="1"/>
  <c r="M74" i="1"/>
  <c r="L74" i="1" s="1"/>
  <c r="O57" i="1"/>
  <c r="N57" i="1" s="1"/>
  <c r="O74" i="1"/>
  <c r="N74" i="1" s="1"/>
  <c r="P38" i="1"/>
  <c r="Q53" i="1"/>
  <c r="Q57" i="1" s="1"/>
  <c r="P53" i="1" l="1"/>
  <c r="Q74" i="1"/>
  <c r="G62" i="1" l="1"/>
  <c r="P57" i="1"/>
  <c r="P74" i="1"/>
  <c r="G64" i="1" l="1"/>
  <c r="S39" i="1"/>
  <c r="S53" i="1"/>
  <c r="S54" i="1" s="1"/>
  <c r="S57" i="1" l="1"/>
  <c r="S58" i="1" s="1"/>
  <c r="G68" i="1" s="1"/>
  <c r="S74" i="1"/>
  <c r="S75" i="1" s="1"/>
  <c r="G66" i="1"/>
  <c r="G70" i="1"/>
  <c r="U53" i="1"/>
  <c r="U54" i="1" s="1"/>
  <c r="U39" i="1"/>
  <c r="T39" i="1"/>
  <c r="T53" i="1"/>
  <c r="T57" i="1" s="1"/>
  <c r="T58" i="1" s="1"/>
  <c r="T74" i="1" l="1"/>
  <c r="T75" i="1" s="1"/>
  <c r="U57" i="1"/>
  <c r="U58" i="1" s="1"/>
  <c r="T54" i="1"/>
  <c r="U74" i="1"/>
  <c r="U75" i="1" s="1"/>
</calcChain>
</file>

<file path=xl/comments1.xml><?xml version="1.0" encoding="utf-8"?>
<comments xmlns="http://schemas.openxmlformats.org/spreadsheetml/2006/main">
  <authors>
    <author>nlaubscher</author>
  </authors>
  <commentList>
    <comment ref="G10" authorId="0">
      <text>
        <r>
          <rPr>
            <b/>
            <sz val="9"/>
            <color indexed="81"/>
            <rFont val="Tahoma"/>
            <family val="2"/>
          </rPr>
          <t>nlaubscher:</t>
        </r>
        <r>
          <rPr>
            <sz val="9"/>
            <color indexed="81"/>
            <rFont val="Tahoma"/>
            <family val="2"/>
          </rPr>
          <t xml:space="preserve">
11/12 Budget * 3 year - to be prudent, no increases added. Included all S&amp;T votes.</t>
        </r>
      </text>
    </comment>
    <comment ref="G12" authorId="0">
      <text>
        <r>
          <rPr>
            <b/>
            <sz val="9"/>
            <color indexed="81"/>
            <rFont val="Tahoma"/>
            <family val="2"/>
          </rPr>
          <t>Laubscher:</t>
        </r>
        <r>
          <rPr>
            <sz val="9"/>
            <color indexed="81"/>
            <rFont val="Tahoma"/>
            <family val="2"/>
          </rPr>
          <t xml:space="preserve">
Based on past payment history, average of R 300,00 per year, as the minimum</t>
        </r>
      </text>
    </comment>
  </commentList>
</comments>
</file>

<file path=xl/sharedStrings.xml><?xml version="1.0" encoding="utf-8"?>
<sst xmlns="http://schemas.openxmlformats.org/spreadsheetml/2006/main" count="289" uniqueCount="196">
  <si>
    <t>Tender Number</t>
  </si>
  <si>
    <t>IDP Project #</t>
  </si>
  <si>
    <t>Project Description</t>
  </si>
  <si>
    <t>Date Awarded</t>
  </si>
  <si>
    <t>Service provider</t>
  </si>
  <si>
    <t>Amount Awarded (VAT Excl)</t>
  </si>
  <si>
    <t>Amount Awarded (VAT Inc)</t>
  </si>
  <si>
    <t>% of HDI</t>
  </si>
  <si>
    <t>HDI Amount</t>
  </si>
  <si>
    <t>% of women</t>
  </si>
  <si>
    <t>Women Amount</t>
  </si>
  <si>
    <t>% of Youth</t>
  </si>
  <si>
    <t>Youth Amount</t>
  </si>
  <si>
    <t>% disabled</t>
  </si>
  <si>
    <t>Disabled Amount</t>
  </si>
  <si>
    <t>Location</t>
  </si>
  <si>
    <t>Waterberg</t>
  </si>
  <si>
    <t>Limpopo</t>
  </si>
  <si>
    <t>National</t>
  </si>
  <si>
    <t>LIMITED BIDDING</t>
  </si>
  <si>
    <t>DIN17</t>
  </si>
  <si>
    <t>Mayoral vehicle</t>
  </si>
  <si>
    <t>McCarthy Mercedes Benz fountain Ltd (public co)</t>
  </si>
  <si>
    <t>CSSS</t>
  </si>
  <si>
    <t>Gauteng (Johannesburg)</t>
  </si>
  <si>
    <t>DIN27</t>
  </si>
  <si>
    <t>IFMS - WDM</t>
  </si>
  <si>
    <t>Munsoft (Pty) Ltd</t>
  </si>
  <si>
    <t>BTO</t>
  </si>
  <si>
    <t>DUE40</t>
  </si>
  <si>
    <t>Cofunding of Waterberg Meander Reserve 2011/12</t>
  </si>
  <si>
    <t>Waterberg Biosphere Reserve</t>
  </si>
  <si>
    <t>PED</t>
  </si>
  <si>
    <t>Waterberg  (Vaalwater)</t>
  </si>
  <si>
    <t>WDM/2011/12-01</t>
  </si>
  <si>
    <t>0315150</t>
  </si>
  <si>
    <t>Provision of Legal Services (3 years contract)</t>
  </si>
  <si>
    <t>Verveen Attorneys</t>
  </si>
  <si>
    <t>Limpopo (Bendor)</t>
  </si>
  <si>
    <t>WDM/2011/12-02</t>
  </si>
  <si>
    <t>03-15151, etc</t>
  </si>
  <si>
    <t>Provision of Travelling Agency  (3 years contract)</t>
  </si>
  <si>
    <t>Badiredi Travel</t>
  </si>
  <si>
    <t>WDM/2011/12-04</t>
  </si>
  <si>
    <t>DM011</t>
  </si>
  <si>
    <t>Mogalakwena Fire Fighting Equipment</t>
  </si>
  <si>
    <t>IBL Fire Fighting Equipment CC</t>
  </si>
  <si>
    <t>Disaster</t>
  </si>
  <si>
    <t>North West (Rosslyn)</t>
  </si>
  <si>
    <t>WDM/2011/12-07</t>
  </si>
  <si>
    <t>DM016</t>
  </si>
  <si>
    <t>Refurbishment Toyota Land Cruiser and new mounted Equipment - Mookgopong</t>
  </si>
  <si>
    <t>Marce Marketing CC</t>
  </si>
  <si>
    <t>Gauteng (Centurion)</t>
  </si>
  <si>
    <t>WDM/2011/12-08</t>
  </si>
  <si>
    <t>DM032</t>
  </si>
  <si>
    <t>Refurbishment of Mogalakwena Standby Diesel Generator</t>
  </si>
  <si>
    <t>Joint Venture Golden Dividend 187 (Pty) Ltd and Sunset Bay Skin and Body Clinic</t>
  </si>
  <si>
    <t>Waterberg (Mahwelereng)</t>
  </si>
  <si>
    <t>WDM/2011/12-09</t>
  </si>
  <si>
    <t>DM033</t>
  </si>
  <si>
    <t>Refurbishment of Toyota Dyna - Mogalakwena</t>
  </si>
  <si>
    <t>WDM/2011/12-10</t>
  </si>
  <si>
    <t>DM034</t>
  </si>
  <si>
    <t>Refurbishment of Unimog Fire Engine - Mogalakwena</t>
  </si>
  <si>
    <t>WDM/2011/12-11</t>
  </si>
  <si>
    <t>DM017</t>
  </si>
  <si>
    <t>4X4 Double Cab Medium Pumper and Mounted Fire Fighting Equipment - Belabela</t>
  </si>
  <si>
    <t>Fire Raiders (Pty) Ltd</t>
  </si>
  <si>
    <t>Gauteng (Boksburg)</t>
  </si>
  <si>
    <t>WDM/2011/12-13</t>
  </si>
  <si>
    <t>DM036</t>
  </si>
  <si>
    <t>Water Tanker (10 000 Litres)</t>
  </si>
  <si>
    <t>Fire and Emergency Vehicle (Pty) Ltd</t>
  </si>
  <si>
    <t>Gauteng (Kempton Park)</t>
  </si>
  <si>
    <t>WDM/2011/12-14</t>
  </si>
  <si>
    <t>DM038</t>
  </si>
  <si>
    <t>Modimolle - Medium Double Cab Rapid Intervention Vehicle (RIV)</t>
  </si>
  <si>
    <t>WDM/2011/12-15</t>
  </si>
  <si>
    <t>DM031</t>
  </si>
  <si>
    <t>Lephalale Hazardous Material (Hazmat) Trailer</t>
  </si>
  <si>
    <t>WDM/2011/12-16</t>
  </si>
  <si>
    <t>DM035</t>
  </si>
  <si>
    <t>Thabazimbi Hazardous Material (Hazmat) Trailer</t>
  </si>
  <si>
    <t>WDM/2011/12-18</t>
  </si>
  <si>
    <t>CO009</t>
  </si>
  <si>
    <t>Production of WDM Newsletter</t>
  </si>
  <si>
    <t>7th Question Marketing and Communications</t>
  </si>
  <si>
    <t>EMO</t>
  </si>
  <si>
    <t>Limpopo (Polokwane)</t>
  </si>
  <si>
    <t>WDM/2011/12-22</t>
  </si>
  <si>
    <t>LA012</t>
  </si>
  <si>
    <t>Mookgopong CBD Development Plan</t>
  </si>
  <si>
    <t>Joint Venture MOK Development Consultants CC and Plan Associates</t>
  </si>
  <si>
    <t>Waterberg  (Mokopane)</t>
  </si>
  <si>
    <t>WDM/2011/12-23</t>
  </si>
  <si>
    <t>Thabazimbi CBD Development Plan</t>
  </si>
  <si>
    <t>WDM/2011/12-24</t>
  </si>
  <si>
    <t>SE017</t>
  </si>
  <si>
    <t>Development of Landfill Site in Modimolle</t>
  </si>
  <si>
    <t>Keletshepile Trading Enterprise</t>
  </si>
  <si>
    <t>SDCS</t>
  </si>
  <si>
    <t>Waterberg (Thabazimbi)</t>
  </si>
  <si>
    <t>Extension of scope - Development of Landfill Site in Modimolle</t>
  </si>
  <si>
    <t>IN24</t>
  </si>
  <si>
    <t>Performance Management System</t>
  </si>
  <si>
    <t>Institute for Performance Management</t>
  </si>
  <si>
    <t>OMM</t>
  </si>
  <si>
    <t>Gauteng     (Halfway House)</t>
  </si>
  <si>
    <t>IFMS - Belabela Local Municipality</t>
  </si>
  <si>
    <t>IFMS - Thabazimbi Local Municipality</t>
  </si>
  <si>
    <t>WDM/2010/11-10</t>
  </si>
  <si>
    <t>RS21</t>
  </si>
  <si>
    <t>Consultants fees for the completion of Modimolle Ring Road Phagameng</t>
  </si>
  <si>
    <t>Phakama Knight Piesold (PTY)LTD</t>
  </si>
  <si>
    <t>ID</t>
  </si>
  <si>
    <t>WDM/2010/11-08</t>
  </si>
  <si>
    <t>RS040</t>
  </si>
  <si>
    <t>Consultants fees for the completion of paving of Bela-bela Street</t>
  </si>
  <si>
    <t>Tlou Integrated Tech CC</t>
  </si>
  <si>
    <t>S32 WDM 2011/12-01</t>
  </si>
  <si>
    <t>IN043</t>
  </si>
  <si>
    <t>Procurement and Installation of CCTV Cameras</t>
  </si>
  <si>
    <t>Siyenza Holdings (PTY) LTD</t>
  </si>
  <si>
    <t>Gauteng (Pretoria)</t>
  </si>
  <si>
    <t>WDM/2010/11-09</t>
  </si>
  <si>
    <t>RS041</t>
  </si>
  <si>
    <t>Professional fees for tarring of street in Mahwelereng</t>
  </si>
  <si>
    <t>Ntsu Engineering Consultants CC</t>
  </si>
  <si>
    <t xml:space="preserve">Limpopo (Seshego) </t>
  </si>
  <si>
    <t>WDM/2011/12-29</t>
  </si>
  <si>
    <t>DIN017</t>
  </si>
  <si>
    <t xml:space="preserve">Supply and installation of office furniture. </t>
  </si>
  <si>
    <t xml:space="preserve">Ungani Interiors </t>
  </si>
  <si>
    <t>WDM/2011/12-19</t>
  </si>
  <si>
    <t>DIN021</t>
  </si>
  <si>
    <t>Supply and delivery of Disaster Recovery Solution</t>
  </si>
  <si>
    <t>Business Connexion</t>
  </si>
  <si>
    <t>S32 WDM 2011/12-02</t>
  </si>
  <si>
    <t>Supply and Installation of Municipal Chamber's Recording System</t>
  </si>
  <si>
    <t>MT Sound  &amp; Tours CC</t>
  </si>
  <si>
    <t>WDM/2011/12-26</t>
  </si>
  <si>
    <t>Completion of Modimolle Ring Road-Phagameng</t>
  </si>
  <si>
    <t>Mafafo Building Construction CC</t>
  </si>
  <si>
    <t>Waterberg (Bakenberg)</t>
  </si>
  <si>
    <t>WDM/2011/12-25</t>
  </si>
  <si>
    <t>RS40</t>
  </si>
  <si>
    <t>Completion of Bela-Bela Street Paving- Radium ( Masakhane</t>
  </si>
  <si>
    <t>Mmamokgoshi Construction</t>
  </si>
  <si>
    <t>WDM/2011/12-28</t>
  </si>
  <si>
    <t>DN039</t>
  </si>
  <si>
    <t xml:space="preserve">Audit Information Technology </t>
  </si>
  <si>
    <t>Sema Integrated Risk Solution</t>
  </si>
  <si>
    <t>WDM/2011/12-30</t>
  </si>
  <si>
    <t>015170/015203/ 017870</t>
  </si>
  <si>
    <t>Provision of security services</t>
  </si>
  <si>
    <t>Triotic Protection Services</t>
  </si>
  <si>
    <t>Gauteng (Tramshed)</t>
  </si>
  <si>
    <t>002 015154</t>
  </si>
  <si>
    <t>Provision of institutional study</t>
  </si>
  <si>
    <t>Endurance Business Consulting</t>
  </si>
  <si>
    <t>IFMS - Modimolle Local Municipality</t>
  </si>
  <si>
    <t>Provision of Athletics Management Services</t>
  </si>
  <si>
    <t>Limpopo Athletics (LIMA)</t>
  </si>
  <si>
    <t>Extension of provision of security Services</t>
  </si>
  <si>
    <t>Fawcett Security Services</t>
  </si>
  <si>
    <t>Gauteng     (Pretoria West)</t>
  </si>
  <si>
    <t>ORGAN OF STATE</t>
  </si>
  <si>
    <t>IN035</t>
  </si>
  <si>
    <t>Lephalale Recycling Club Project</t>
  </si>
  <si>
    <t>Lephalale Local Municipality</t>
  </si>
  <si>
    <t>Waterberg (Lephalale)</t>
  </si>
  <si>
    <t>No</t>
  </si>
  <si>
    <t>DEPT</t>
  </si>
  <si>
    <t>GRANT TOTAL 1ST QUARTER</t>
  </si>
  <si>
    <t>PERCENTAGE TOTAL</t>
  </si>
  <si>
    <t>GRANT TOTAL 2ND QUARTER</t>
  </si>
  <si>
    <t>GRANT TOTAL 3RD QUARTER</t>
  </si>
  <si>
    <t>GRANT TOTAL 4TH QUARTER</t>
  </si>
  <si>
    <t xml:space="preserve">YEAR TOTAL </t>
  </si>
  <si>
    <t>TENDERS AWARDED WITH EMPOWERMENT GOALS FOR THE FINANCIAL YEAR 2011/12 FROM 01 JULY 2011 TO 30 JUNE 2012</t>
  </si>
  <si>
    <t>% achieved (incl organs of state &amp; NGOs) - excl locality</t>
  </si>
  <si>
    <t>% achieved (excl organs of state &amp; NGOs) - excl locality</t>
  </si>
  <si>
    <t>% achieved (incl organs of state &amp; NGOs) - incl locality</t>
  </si>
  <si>
    <t>% achieved (excl organs of state &amp; NGOs) - incl locality</t>
  </si>
  <si>
    <t>% achieved (incl organs of state &amp; NGOs) - locality in Waterberg alone</t>
  </si>
  <si>
    <t>TARGET</t>
  </si>
  <si>
    <t>YEAR TOTAL EXCLUDING NGOs AND ORGANS OF STATE                                                      (because they have no shareholding)</t>
  </si>
  <si>
    <t>YEAR TOTAL EXCLUDING DISASTER AND IFMS PROJECTS WHERE THEY IS LIMITED COMPETITION NATIONALLY</t>
  </si>
  <si>
    <t>Reality Dynamix 46 Pty LTD</t>
  </si>
  <si>
    <t>Waterberg (Mokopane)</t>
  </si>
  <si>
    <t>Implementation of Virtual Private Network</t>
  </si>
  <si>
    <t>SITA</t>
  </si>
  <si>
    <t>Office Rental Mokopane - EHPs</t>
  </si>
  <si>
    <t>009 015125</t>
  </si>
  <si>
    <t>DIN 041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</si>
</sst>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R&quot;\ #,##0;[Red]&quot;R&quot;\ \-#,##0"/>
    <numFmt numFmtId="164" formatCode="_(* #,##0_);_(* \(#,##0\);_(* &quot;-&quot;_);_(@_)"/>
    <numFmt numFmtId="165" formatCode="_(* #,##0.00_);_(* \(#,##0.00\);_(* &quot;-&quot;??_);_(@_)"/>
    <numFmt numFmtId="166" formatCode="_([$ZAR]\ * #,##0.00_);_([$ZAR]\ * \(#,##0.00\);_([$ZAR]\ * &quot;-&quot;??_);_(@_)"/>
    <numFmt numFmtId="167" formatCode="&quot;R&quot;\ 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</cellStyleXfs>
  <cellXfs count="192">
    <xf numFmtId="0" fontId="0" fillId="0" borderId="0" xfId="0"/>
    <xf numFmtId="0" fontId="0" fillId="0" borderId="0" xfId="0" applyFill="1"/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 wrapText="1"/>
    </xf>
    <xf numFmtId="167" fontId="7" fillId="0" borderId="2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8" fillId="0" borderId="2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wrapText="1"/>
    </xf>
    <xf numFmtId="15" fontId="9" fillId="0" borderId="2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center"/>
    </xf>
    <xf numFmtId="0" fontId="8" fillId="0" borderId="2" xfId="0" applyFont="1" applyFill="1" applyBorder="1" applyAlignment="1"/>
    <xf numFmtId="0" fontId="6" fillId="0" borderId="2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15" fontId="9" fillId="0" borderId="2" xfId="0" applyNumberFormat="1" applyFont="1" applyFill="1" applyBorder="1" applyAlignment="1">
      <alignment horizontal="left" wrapText="1"/>
    </xf>
    <xf numFmtId="0" fontId="8" fillId="0" borderId="2" xfId="0" quotePrefix="1" applyFont="1" applyFill="1" applyBorder="1" applyAlignment="1">
      <alignment horizontal="center" wrapText="1"/>
    </xf>
    <xf numFmtId="0" fontId="8" fillId="0" borderId="0" xfId="0" applyFont="1" applyFill="1" applyAlignment="1"/>
    <xf numFmtId="167" fontId="6" fillId="0" borderId="0" xfId="0" applyNumberFormat="1" applyFont="1" applyFill="1" applyBorder="1" applyAlignment="1"/>
    <xf numFmtId="167" fontId="6" fillId="3" borderId="0" xfId="0" applyNumberFormat="1" applyFont="1" applyFill="1" applyBorder="1" applyAlignment="1"/>
    <xf numFmtId="0" fontId="8" fillId="0" borderId="2" xfId="0" applyFont="1" applyFill="1" applyBorder="1" applyAlignment="1">
      <alignment horizontal="left"/>
    </xf>
    <xf numFmtId="15" fontId="8" fillId="0" borderId="2" xfId="0" applyNumberFormat="1" applyFont="1" applyFill="1" applyBorder="1" applyAlignment="1">
      <alignment wrapText="1"/>
    </xf>
    <xf numFmtId="15" fontId="9" fillId="0" borderId="2" xfId="0" applyNumberFormat="1" applyFont="1" applyFill="1" applyBorder="1" applyAlignment="1">
      <alignment horizontal="right" wrapText="1"/>
    </xf>
    <xf numFmtId="0" fontId="8" fillId="0" borderId="2" xfId="0" applyFont="1" applyFill="1" applyBorder="1" applyAlignment="1">
      <alignment horizontal="left" wrapText="1"/>
    </xf>
    <xf numFmtId="15" fontId="8" fillId="0" borderId="2" xfId="0" applyNumberFormat="1" applyFont="1" applyFill="1" applyBorder="1" applyAlignment="1">
      <alignment horizontal="right"/>
    </xf>
    <xf numFmtId="15" fontId="8" fillId="0" borderId="2" xfId="0" applyNumberFormat="1" applyFont="1" applyFill="1" applyBorder="1" applyAlignment="1">
      <alignment horizontal="right" wrapText="1"/>
    </xf>
    <xf numFmtId="0" fontId="8" fillId="2" borderId="2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10" fontId="6" fillId="0" borderId="0" xfId="0" applyNumberFormat="1" applyFont="1" applyFill="1" applyBorder="1" applyAlignment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/>
    </xf>
    <xf numFmtId="10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0" fillId="0" borderId="0" xfId="0" applyFill="1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right"/>
    </xf>
    <xf numFmtId="164" fontId="15" fillId="0" borderId="2" xfId="0" applyNumberFormat="1" applyFont="1" applyFill="1" applyBorder="1" applyAlignment="1">
      <alignment horizontal="center" vertical="center" wrapText="1"/>
    </xf>
    <xf numFmtId="164" fontId="16" fillId="0" borderId="2" xfId="0" applyNumberFormat="1" applyFont="1" applyFill="1" applyBorder="1" applyAlignment="1">
      <alignment horizontal="right" wrapText="1"/>
    </xf>
    <xf numFmtId="164" fontId="15" fillId="0" borderId="2" xfId="0" applyNumberFormat="1" applyFont="1" applyFill="1" applyBorder="1" applyAlignment="1">
      <alignment horizontal="right" wrapText="1"/>
    </xf>
    <xf numFmtId="164" fontId="17" fillId="0" borderId="2" xfId="1" applyNumberFormat="1" applyFont="1" applyFill="1" applyBorder="1" applyAlignment="1">
      <alignment horizontal="right" wrapText="1"/>
    </xf>
    <xf numFmtId="164" fontId="16" fillId="0" borderId="2" xfId="1" applyNumberFormat="1" applyFont="1" applyFill="1" applyBorder="1" applyAlignment="1">
      <alignment horizontal="right" wrapText="1"/>
    </xf>
    <xf numFmtId="164" fontId="17" fillId="0" borderId="2" xfId="1" applyNumberFormat="1" applyFont="1" applyFill="1" applyBorder="1" applyAlignment="1">
      <alignment horizontal="right"/>
    </xf>
    <xf numFmtId="164" fontId="17" fillId="0" borderId="2" xfId="0" applyNumberFormat="1" applyFont="1" applyFill="1" applyBorder="1" applyAlignment="1">
      <alignment horizontal="center"/>
    </xf>
    <xf numFmtId="164" fontId="17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right"/>
    </xf>
    <xf numFmtId="164" fontId="17" fillId="0" borderId="2" xfId="0" applyNumberFormat="1" applyFont="1" applyFill="1" applyBorder="1" applyAlignment="1">
      <alignment horizontal="right"/>
    </xf>
    <xf numFmtId="164" fontId="19" fillId="0" borderId="0" xfId="0" applyNumberFormat="1" applyFont="1" applyFill="1" applyBorder="1" applyAlignment="1">
      <alignment horizontal="right"/>
    </xf>
    <xf numFmtId="164" fontId="19" fillId="0" borderId="0" xfId="0" applyNumberFormat="1" applyFont="1" applyFill="1" applyBorder="1" applyAlignment="1">
      <alignment horizontal="center" wrapText="1"/>
    </xf>
    <xf numFmtId="164" fontId="19" fillId="0" borderId="0" xfId="0" applyNumberFormat="1" applyFont="1" applyFill="1" applyBorder="1" applyAlignment="1">
      <alignment wrapText="1"/>
    </xf>
    <xf numFmtId="164" fontId="15" fillId="0" borderId="0" xfId="1" applyNumberFormat="1" applyFont="1" applyFill="1" applyBorder="1" applyAlignment="1">
      <alignment horizontal="right" vertical="center"/>
    </xf>
    <xf numFmtId="164" fontId="15" fillId="0" borderId="0" xfId="0" applyNumberFormat="1" applyFont="1" applyFill="1" applyBorder="1" applyAlignment="1">
      <alignment horizontal="right" vertical="center"/>
    </xf>
    <xf numFmtId="164" fontId="17" fillId="0" borderId="0" xfId="0" applyNumberFormat="1" applyFont="1" applyFill="1" applyBorder="1" applyAlignment="1">
      <alignment horizontal="right"/>
    </xf>
    <xf numFmtId="164" fontId="17" fillId="0" borderId="0" xfId="0" applyNumberFormat="1" applyFont="1" applyFill="1" applyAlignment="1">
      <alignment horizontal="right"/>
    </xf>
    <xf numFmtId="0" fontId="17" fillId="0" borderId="0" xfId="0" applyFont="1" applyFill="1"/>
    <xf numFmtId="0" fontId="15" fillId="0" borderId="2" xfId="0" applyFont="1" applyBorder="1" applyAlignment="1">
      <alignment horizontal="center" vertical="center" wrapText="1"/>
    </xf>
    <xf numFmtId="10" fontId="15" fillId="0" borderId="2" xfId="0" applyNumberFormat="1" applyFont="1" applyFill="1" applyBorder="1" applyAlignment="1">
      <alignment horizontal="center" vertical="center" wrapText="1"/>
    </xf>
    <xf numFmtId="9" fontId="17" fillId="0" borderId="2" xfId="2" applyFont="1" applyBorder="1" applyAlignment="1">
      <alignment vertical="center"/>
    </xf>
    <xf numFmtId="6" fontId="17" fillId="0" borderId="2" xfId="0" applyNumberFormat="1" applyFont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5" fillId="0" borderId="0" xfId="0" applyFont="1" applyFill="1" applyBorder="1"/>
    <xf numFmtId="0" fontId="15" fillId="0" borderId="0" xfId="0" applyFont="1" applyFill="1" applyBorder="1" applyAlignment="1">
      <alignment vertical="center"/>
    </xf>
    <xf numFmtId="0" fontId="17" fillId="0" borderId="0" xfId="0" applyFont="1" applyFill="1" applyBorder="1"/>
    <xf numFmtId="0" fontId="17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164" fontId="15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left" wrapText="1"/>
    </xf>
    <xf numFmtId="9" fontId="17" fillId="0" borderId="0" xfId="2" applyFont="1" applyBorder="1" applyAlignment="1">
      <alignment vertical="center"/>
    </xf>
    <xf numFmtId="6" fontId="17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164" fontId="15" fillId="0" borderId="0" xfId="1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wrapText="1"/>
    </xf>
    <xf numFmtId="15" fontId="11" fillId="0" borderId="0" xfId="0" applyNumberFormat="1" applyFont="1" applyFill="1" applyBorder="1" applyAlignment="1">
      <alignment horizontal="right" wrapText="1"/>
    </xf>
    <xf numFmtId="164" fontId="18" fillId="0" borderId="0" xfId="0" applyNumberFormat="1" applyFont="1" applyFill="1" applyBorder="1" applyAlignment="1">
      <alignment horizontal="right"/>
    </xf>
    <xf numFmtId="164" fontId="18" fillId="0" borderId="0" xfId="0" applyNumberFormat="1" applyFont="1" applyFill="1" applyBorder="1" applyAlignment="1">
      <alignment horizontal="right" wrapText="1"/>
    </xf>
    <xf numFmtId="0" fontId="18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 wrapText="1"/>
    </xf>
    <xf numFmtId="164" fontId="15" fillId="4" borderId="2" xfId="0" applyNumberFormat="1" applyFont="1" applyFill="1" applyBorder="1" applyAlignment="1">
      <alignment horizontal="right" wrapText="1"/>
    </xf>
    <xf numFmtId="0" fontId="6" fillId="4" borderId="2" xfId="0" applyFont="1" applyFill="1" applyBorder="1" applyAlignment="1">
      <alignment horizontal="left" wrapText="1"/>
    </xf>
    <xf numFmtId="9" fontId="19" fillId="4" borderId="2" xfId="2" applyFont="1" applyFill="1" applyBorder="1" applyAlignment="1">
      <alignment vertical="center"/>
    </xf>
    <xf numFmtId="6" fontId="19" fillId="4" borderId="2" xfId="0" applyNumberFormat="1" applyFont="1" applyFill="1" applyBorder="1" applyAlignment="1">
      <alignment vertical="center"/>
    </xf>
    <xf numFmtId="0" fontId="3" fillId="4" borderId="2" xfId="0" applyFont="1" applyFill="1" applyBorder="1" applyAlignment="1">
      <alignment horizontal="center" vertical="center" wrapText="1"/>
    </xf>
    <xf numFmtId="9" fontId="19" fillId="4" borderId="2" xfId="0" applyNumberFormat="1" applyFont="1" applyFill="1" applyBorder="1" applyAlignment="1">
      <alignment vertical="center"/>
    </xf>
    <xf numFmtId="6" fontId="5" fillId="0" borderId="0" xfId="0" applyNumberFormat="1" applyFont="1" applyFill="1" applyAlignment="1">
      <alignment horizontal="center"/>
    </xf>
    <xf numFmtId="10" fontId="19" fillId="4" borderId="2" xfId="0" applyNumberFormat="1" applyFont="1" applyFill="1" applyBorder="1" applyAlignment="1">
      <alignment vertical="center"/>
    </xf>
    <xf numFmtId="9" fontId="16" fillId="0" borderId="2" xfId="2" applyFont="1" applyBorder="1" applyAlignment="1">
      <alignment vertical="center"/>
    </xf>
    <xf numFmtId="6" fontId="16" fillId="0" borderId="2" xfId="0" applyNumberFormat="1" applyFont="1" applyBorder="1" applyAlignment="1">
      <alignment vertical="center"/>
    </xf>
    <xf numFmtId="0" fontId="10" fillId="0" borderId="2" xfId="0" applyFont="1" applyFill="1" applyBorder="1" applyAlignment="1">
      <alignment horizontal="center" vertical="center" wrapText="1"/>
    </xf>
    <xf numFmtId="9" fontId="15" fillId="4" borderId="2" xfId="0" applyNumberFormat="1" applyFont="1" applyFill="1" applyBorder="1" applyAlignment="1">
      <alignment horizontal="right" wrapText="1"/>
    </xf>
    <xf numFmtId="9" fontId="17" fillId="0" borderId="0" xfId="2" applyFont="1" applyFill="1" applyBorder="1" applyAlignment="1">
      <alignment vertical="center"/>
    </xf>
    <xf numFmtId="6" fontId="17" fillId="0" borderId="0" xfId="0" applyNumberFormat="1" applyFont="1" applyFill="1" applyBorder="1" applyAlignment="1">
      <alignment vertical="center"/>
    </xf>
    <xf numFmtId="0" fontId="10" fillId="0" borderId="6" xfId="0" applyFont="1" applyFill="1" applyBorder="1"/>
    <xf numFmtId="0" fontId="10" fillId="0" borderId="7" xfId="0" applyFont="1" applyFill="1" applyBorder="1" applyAlignment="1">
      <alignment wrapText="1"/>
    </xf>
    <xf numFmtId="0" fontId="10" fillId="0" borderId="7" xfId="0" applyFont="1" applyFill="1" applyBorder="1" applyAlignment="1">
      <alignment horizontal="left"/>
    </xf>
    <xf numFmtId="0" fontId="10" fillId="0" borderId="7" xfId="0" applyFont="1" applyFill="1" applyBorder="1"/>
    <xf numFmtId="167" fontId="10" fillId="0" borderId="7" xfId="0" applyNumberFormat="1" applyFont="1" applyFill="1" applyBorder="1"/>
    <xf numFmtId="0" fontId="7" fillId="0" borderId="8" xfId="0" applyFont="1" applyFill="1" applyBorder="1"/>
    <xf numFmtId="0" fontId="17" fillId="0" borderId="0" xfId="0" applyFont="1" applyFill="1" applyBorder="1" applyAlignment="1">
      <alignment horizontal="center" wrapText="1"/>
    </xf>
    <xf numFmtId="167" fontId="15" fillId="0" borderId="0" xfId="0" applyNumberFormat="1" applyFont="1" applyFill="1" applyBorder="1" applyAlignment="1"/>
    <xf numFmtId="9" fontId="17" fillId="0" borderId="0" xfId="0" applyNumberFormat="1" applyFont="1" applyFill="1" applyBorder="1" applyAlignment="1">
      <alignment horizontal="center"/>
    </xf>
    <xf numFmtId="9" fontId="15" fillId="4" borderId="2" xfId="0" applyNumberFormat="1" applyFont="1" applyFill="1" applyBorder="1"/>
    <xf numFmtId="164" fontId="15" fillId="4" borderId="2" xfId="1" applyNumberFormat="1" applyFont="1" applyFill="1" applyBorder="1" applyAlignment="1">
      <alignment horizontal="right"/>
    </xf>
    <xf numFmtId="167" fontId="15" fillId="4" borderId="2" xfId="0" applyNumberFormat="1" applyFont="1" applyFill="1" applyBorder="1" applyAlignment="1"/>
    <xf numFmtId="0" fontId="15" fillId="4" borderId="2" xfId="0" applyFont="1" applyFill="1" applyBorder="1"/>
    <xf numFmtId="0" fontId="16" fillId="4" borderId="2" xfId="0" applyFont="1" applyFill="1" applyBorder="1"/>
    <xf numFmtId="10" fontId="15" fillId="4" borderId="2" xfId="0" applyNumberFormat="1" applyFont="1" applyFill="1" applyBorder="1" applyAlignment="1">
      <alignment wrapText="1"/>
    </xf>
    <xf numFmtId="167" fontId="16" fillId="4" borderId="2" xfId="0" applyNumberFormat="1" applyFont="1" applyFill="1" applyBorder="1" applyAlignment="1">
      <alignment horizontal="center" vertical="center"/>
    </xf>
    <xf numFmtId="9" fontId="15" fillId="0" borderId="0" xfId="0" applyNumberFormat="1" applyFont="1" applyFill="1" applyBorder="1"/>
    <xf numFmtId="0" fontId="16" fillId="0" borderId="0" xfId="0" applyFont="1" applyFill="1" applyBorder="1"/>
    <xf numFmtId="10" fontId="15" fillId="0" borderId="0" xfId="0" applyNumberFormat="1" applyFont="1" applyFill="1" applyBorder="1" applyAlignment="1">
      <alignment wrapText="1"/>
    </xf>
    <xf numFmtId="167" fontId="16" fillId="0" borderId="0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9" fontId="19" fillId="0" borderId="2" xfId="2" applyFont="1" applyFill="1" applyBorder="1" applyAlignment="1">
      <alignment vertical="center"/>
    </xf>
    <xf numFmtId="6" fontId="19" fillId="0" borderId="2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9" fontId="19" fillId="0" borderId="2" xfId="0" applyNumberFormat="1" applyFont="1" applyFill="1" applyBorder="1" applyAlignment="1">
      <alignment vertical="center"/>
    </xf>
    <xf numFmtId="164" fontId="17" fillId="0" borderId="0" xfId="0" applyNumberFormat="1" applyFont="1" applyFill="1" applyBorder="1" applyAlignment="1">
      <alignment horizontal="center"/>
    </xf>
    <xf numFmtId="0" fontId="16" fillId="0" borderId="9" xfId="0" applyFont="1" applyFill="1" applyBorder="1"/>
    <xf numFmtId="0" fontId="15" fillId="0" borderId="0" xfId="0" applyFont="1" applyFill="1" applyBorder="1" applyAlignment="1"/>
    <xf numFmtId="0" fontId="15" fillId="0" borderId="0" xfId="0" applyFont="1" applyFill="1" applyBorder="1" applyAlignment="1">
      <alignment horizontal="left"/>
    </xf>
    <xf numFmtId="167" fontId="15" fillId="0" borderId="0" xfId="0" applyNumberFormat="1" applyFont="1" applyFill="1" applyBorder="1"/>
    <xf numFmtId="10" fontId="15" fillId="0" borderId="0" xfId="2" applyNumberFormat="1" applyFont="1" applyFill="1" applyBorder="1"/>
    <xf numFmtId="0" fontId="15" fillId="0" borderId="10" xfId="0" applyFont="1" applyFill="1" applyBorder="1"/>
    <xf numFmtId="10" fontId="15" fillId="0" borderId="0" xfId="0" applyNumberFormat="1" applyFont="1" applyFill="1" applyBorder="1" applyAlignment="1"/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11" xfId="0" applyFont="1" applyFill="1" applyBorder="1"/>
    <xf numFmtId="0" fontId="16" fillId="0" borderId="12" xfId="0" applyFont="1" applyFill="1" applyBorder="1" applyAlignment="1">
      <alignment wrapText="1"/>
    </xf>
    <xf numFmtId="0" fontId="16" fillId="0" borderId="12" xfId="0" applyFont="1" applyFill="1" applyBorder="1" applyAlignment="1">
      <alignment horizontal="left"/>
    </xf>
    <xf numFmtId="0" fontId="16" fillId="0" borderId="12" xfId="0" applyFont="1" applyFill="1" applyBorder="1"/>
    <xf numFmtId="167" fontId="16" fillId="0" borderId="12" xfId="0" applyNumberFormat="1" applyFont="1" applyFill="1" applyBorder="1"/>
    <xf numFmtId="0" fontId="15" fillId="0" borderId="13" xfId="0" applyFont="1" applyFill="1" applyBorder="1"/>
    <xf numFmtId="0" fontId="19" fillId="0" borderId="0" xfId="0" applyFont="1" applyFill="1" applyBorder="1"/>
    <xf numFmtId="0" fontId="8" fillId="0" borderId="3" xfId="0" applyFont="1" applyFill="1" applyBorder="1" applyAlignment="1">
      <alignment horizontal="center" wrapText="1"/>
    </xf>
    <xf numFmtId="9" fontId="17" fillId="0" borderId="2" xfId="2" applyFont="1" applyFill="1" applyBorder="1" applyAlignment="1">
      <alignment vertical="center"/>
    </xf>
    <xf numFmtId="6" fontId="17" fillId="0" borderId="2" xfId="0" applyNumberFormat="1" applyFont="1" applyFill="1" applyBorder="1" applyAlignment="1">
      <alignment vertical="center"/>
    </xf>
    <xf numFmtId="0" fontId="9" fillId="0" borderId="0" xfId="0" applyFont="1" applyFill="1" applyBorder="1" applyAlignment="1"/>
    <xf numFmtId="0" fontId="9" fillId="3" borderId="0" xfId="0" applyFont="1" applyFill="1" applyBorder="1" applyAlignment="1"/>
    <xf numFmtId="0" fontId="0" fillId="0" borderId="2" xfId="0" applyFill="1" applyBorder="1" applyAlignment="1">
      <alignment horizontal="center" vertical="center" wrapText="1"/>
    </xf>
    <xf numFmtId="164" fontId="17" fillId="0" borderId="2" xfId="0" applyNumberFormat="1" applyFont="1" applyFill="1" applyBorder="1" applyAlignment="1">
      <alignment vertical="center"/>
    </xf>
    <xf numFmtId="0" fontId="5" fillId="4" borderId="3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166" fontId="4" fillId="0" borderId="1" xfId="0" applyNumberFormat="1" applyFont="1" applyFill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97"/>
  <sheetViews>
    <sheetView tabSelected="1" view="pageBreakPreview" topLeftCell="C1" zoomScale="55" zoomScaleNormal="100" zoomScaleSheetLayoutView="55" workbookViewId="0">
      <selection activeCell="N70" sqref="N70"/>
    </sheetView>
  </sheetViews>
  <sheetFormatPr defaultColWidth="9.109375" defaultRowHeight="18" x14ac:dyDescent="0.35"/>
  <cols>
    <col min="1" max="1" width="6.6640625" style="55" customWidth="1"/>
    <col min="2" max="2" width="24" style="56" bestFit="1" customWidth="1"/>
    <col min="3" max="3" width="12" style="57" customWidth="1"/>
    <col min="4" max="4" width="33" style="58" customWidth="1"/>
    <col min="5" max="5" width="16.44140625" style="59" customWidth="1"/>
    <col min="6" max="6" width="29.44140625" style="58" customWidth="1"/>
    <col min="7" max="7" width="36" style="76" bestFit="1" customWidth="1"/>
    <col min="8" max="8" width="27.6640625" style="76" bestFit="1" customWidth="1"/>
    <col min="9" max="9" width="15" style="1" bestFit="1" customWidth="1"/>
    <col min="10" max="10" width="14.109375" style="77" bestFit="1" customWidth="1"/>
    <col min="11" max="11" width="20.88671875" style="77" bestFit="1" customWidth="1"/>
    <col min="12" max="12" width="11.88671875" style="77" customWidth="1"/>
    <col min="13" max="13" width="20.6640625" style="77" customWidth="1"/>
    <col min="14" max="14" width="10.44140625" style="77" customWidth="1"/>
    <col min="15" max="15" width="19.109375" style="77" customWidth="1"/>
    <col min="16" max="16" width="14.6640625" style="77" customWidth="1"/>
    <col min="17" max="17" width="15.88671875" style="77" customWidth="1"/>
    <col min="18" max="18" width="17.33203125" style="87" customWidth="1"/>
    <col min="19" max="19" width="20.109375" style="77" bestFit="1" customWidth="1"/>
    <col min="20" max="20" width="19.5546875" style="77" bestFit="1" customWidth="1"/>
    <col min="21" max="21" width="21.44140625" style="77" customWidth="1"/>
    <col min="22" max="22" width="19.44140625" style="1" bestFit="1" customWidth="1"/>
    <col min="23" max="16384" width="9.109375" style="1"/>
  </cols>
  <sheetData>
    <row r="1" spans="1:22" ht="19.5" customHeight="1" x14ac:dyDescent="0.35">
      <c r="A1" s="191" t="s">
        <v>180</v>
      </c>
      <c r="B1" s="191"/>
      <c r="C1" s="191"/>
      <c r="D1" s="191"/>
      <c r="E1" s="191"/>
      <c r="F1" s="191"/>
      <c r="G1" s="191"/>
      <c r="H1" s="191"/>
      <c r="I1" s="191"/>
    </row>
    <row r="2" spans="1:22" s="7" customFormat="1" ht="63" customHeight="1" x14ac:dyDescent="0.3">
      <c r="A2" s="2" t="s">
        <v>172</v>
      </c>
      <c r="B2" s="3" t="s">
        <v>0</v>
      </c>
      <c r="C2" s="2" t="s">
        <v>1</v>
      </c>
      <c r="D2" s="4" t="s">
        <v>2</v>
      </c>
      <c r="E2" s="5" t="s">
        <v>3</v>
      </c>
      <c r="F2" s="2" t="s">
        <v>4</v>
      </c>
      <c r="G2" s="60" t="s">
        <v>5</v>
      </c>
      <c r="H2" s="60" t="s">
        <v>6</v>
      </c>
      <c r="I2" s="2" t="s">
        <v>173</v>
      </c>
      <c r="J2" s="78" t="s">
        <v>7</v>
      </c>
      <c r="K2" s="78" t="s">
        <v>8</v>
      </c>
      <c r="L2" s="78" t="s">
        <v>9</v>
      </c>
      <c r="M2" s="78" t="s">
        <v>10</v>
      </c>
      <c r="N2" s="78" t="s">
        <v>11</v>
      </c>
      <c r="O2" s="78" t="s">
        <v>12</v>
      </c>
      <c r="P2" s="79" t="s">
        <v>13</v>
      </c>
      <c r="Q2" s="78" t="s">
        <v>14</v>
      </c>
      <c r="R2" s="6" t="s">
        <v>15</v>
      </c>
      <c r="S2" s="78" t="s">
        <v>16</v>
      </c>
      <c r="T2" s="78" t="s">
        <v>17</v>
      </c>
      <c r="U2" s="78" t="s">
        <v>18</v>
      </c>
    </row>
    <row r="3" spans="1:22" s="13" customFormat="1" ht="31.8" x14ac:dyDescent="0.35">
      <c r="A3" s="8">
        <v>1</v>
      </c>
      <c r="B3" s="9" t="s">
        <v>19</v>
      </c>
      <c r="C3" s="10" t="s">
        <v>20</v>
      </c>
      <c r="D3" s="11" t="s">
        <v>21</v>
      </c>
      <c r="E3" s="12">
        <v>40753</v>
      </c>
      <c r="F3" s="9" t="s">
        <v>22</v>
      </c>
      <c r="G3" s="61">
        <v>649348</v>
      </c>
      <c r="H3" s="61">
        <v>740256.72</v>
      </c>
      <c r="I3" s="9" t="s">
        <v>23</v>
      </c>
      <c r="J3" s="80">
        <v>0</v>
      </c>
      <c r="K3" s="81">
        <f>G3*J3</f>
        <v>0</v>
      </c>
      <c r="L3" s="80">
        <v>0</v>
      </c>
      <c r="M3" s="81">
        <f>G3*L3</f>
        <v>0</v>
      </c>
      <c r="N3" s="80">
        <v>0</v>
      </c>
      <c r="O3" s="81">
        <f>G3*N3</f>
        <v>0</v>
      </c>
      <c r="P3" s="80">
        <v>0</v>
      </c>
      <c r="Q3" s="81">
        <f>G3*P3</f>
        <v>0</v>
      </c>
      <c r="R3" s="88" t="s">
        <v>24</v>
      </c>
      <c r="S3" s="81">
        <v>0</v>
      </c>
      <c r="T3" s="81">
        <v>0</v>
      </c>
      <c r="U3" s="81">
        <v>649348</v>
      </c>
    </row>
    <row r="4" spans="1:22" s="13" customFormat="1" ht="31.8" x14ac:dyDescent="0.35">
      <c r="A4" s="8">
        <v>2</v>
      </c>
      <c r="B4" s="9" t="s">
        <v>19</v>
      </c>
      <c r="C4" s="10" t="s">
        <v>29</v>
      </c>
      <c r="D4" s="11" t="s">
        <v>30</v>
      </c>
      <c r="E4" s="12">
        <v>40777</v>
      </c>
      <c r="F4" s="11" t="s">
        <v>31</v>
      </c>
      <c r="G4" s="61">
        <v>100000</v>
      </c>
      <c r="H4" s="61">
        <v>100000</v>
      </c>
      <c r="I4" s="9" t="s">
        <v>32</v>
      </c>
      <c r="J4" s="80">
        <v>0</v>
      </c>
      <c r="K4" s="81">
        <f>G4*J4</f>
        <v>0</v>
      </c>
      <c r="L4" s="80">
        <v>0</v>
      </c>
      <c r="M4" s="81">
        <f>G4*L4</f>
        <v>0</v>
      </c>
      <c r="N4" s="80">
        <v>0</v>
      </c>
      <c r="O4" s="81">
        <f>G4*N4</f>
        <v>0</v>
      </c>
      <c r="P4" s="80">
        <v>0</v>
      </c>
      <c r="Q4" s="81">
        <f>G4*P4</f>
        <v>0</v>
      </c>
      <c r="R4" s="88" t="s">
        <v>33</v>
      </c>
      <c r="S4" s="81">
        <v>100000</v>
      </c>
      <c r="T4" s="81">
        <v>0</v>
      </c>
      <c r="U4" s="81">
        <v>0</v>
      </c>
    </row>
    <row r="5" spans="1:22" s="13" customFormat="1" ht="28.8" x14ac:dyDescent="0.35">
      <c r="A5" s="8">
        <v>3</v>
      </c>
      <c r="B5" s="9" t="s">
        <v>19</v>
      </c>
      <c r="C5" s="10" t="s">
        <v>25</v>
      </c>
      <c r="D5" s="11" t="s">
        <v>26</v>
      </c>
      <c r="E5" s="12">
        <v>40793</v>
      </c>
      <c r="F5" s="11" t="s">
        <v>27</v>
      </c>
      <c r="G5" s="61">
        <v>1995062</v>
      </c>
      <c r="H5" s="61">
        <v>2274370.6800000002</v>
      </c>
      <c r="I5" s="9" t="s">
        <v>28</v>
      </c>
      <c r="J5" s="80">
        <v>0</v>
      </c>
      <c r="K5" s="81">
        <f>G5*J5</f>
        <v>0</v>
      </c>
      <c r="L5" s="80">
        <v>0</v>
      </c>
      <c r="M5" s="81">
        <f>G5*L5</f>
        <v>0</v>
      </c>
      <c r="N5" s="80">
        <v>0</v>
      </c>
      <c r="O5" s="81">
        <f>G5*N5</f>
        <v>0</v>
      </c>
      <c r="P5" s="80">
        <v>0</v>
      </c>
      <c r="Q5" s="81">
        <f>G5*P5</f>
        <v>0</v>
      </c>
      <c r="R5" s="88" t="s">
        <v>24</v>
      </c>
      <c r="S5" s="81">
        <v>0</v>
      </c>
      <c r="T5" s="81">
        <v>0</v>
      </c>
      <c r="U5" s="81">
        <v>1995062</v>
      </c>
    </row>
    <row r="6" spans="1:22" s="16" customFormat="1" ht="27.9" customHeight="1" x14ac:dyDescent="0.35">
      <c r="A6" s="185" t="s">
        <v>174</v>
      </c>
      <c r="B6" s="186"/>
      <c r="C6" s="186"/>
      <c r="D6" s="186"/>
      <c r="E6" s="186"/>
      <c r="F6" s="187"/>
      <c r="G6" s="115">
        <f>SUM(G3:G5)</f>
        <v>2744410</v>
      </c>
      <c r="H6" s="115">
        <f>SUM(H3:H5)</f>
        <v>3114627.4000000004</v>
      </c>
      <c r="I6" s="116"/>
      <c r="J6" s="117">
        <f>SUM(J3:J5)</f>
        <v>0</v>
      </c>
      <c r="K6" s="118">
        <f>SUM(K3:K5)</f>
        <v>0</v>
      </c>
      <c r="L6" s="120">
        <f t="shared" ref="L6:U6" si="0">SUM(L3:L5)</f>
        <v>0</v>
      </c>
      <c r="M6" s="118">
        <f t="shared" si="0"/>
        <v>0</v>
      </c>
      <c r="N6" s="120">
        <f t="shared" si="0"/>
        <v>0</v>
      </c>
      <c r="O6" s="118">
        <f t="shared" si="0"/>
        <v>0</v>
      </c>
      <c r="P6" s="122">
        <f t="shared" si="0"/>
        <v>0</v>
      </c>
      <c r="Q6" s="118">
        <f t="shared" si="0"/>
        <v>0</v>
      </c>
      <c r="R6" s="118"/>
      <c r="S6" s="118">
        <f t="shared" si="0"/>
        <v>100000</v>
      </c>
      <c r="T6" s="118">
        <f t="shared" si="0"/>
        <v>0</v>
      </c>
      <c r="U6" s="118">
        <f t="shared" si="0"/>
        <v>2644410</v>
      </c>
      <c r="V6" s="121"/>
    </row>
    <row r="7" spans="1:22" s="16" customFormat="1" ht="27.9" customHeight="1" x14ac:dyDescent="0.35">
      <c r="A7" s="185" t="s">
        <v>175</v>
      </c>
      <c r="B7" s="186"/>
      <c r="C7" s="186"/>
      <c r="D7" s="186"/>
      <c r="E7" s="186"/>
      <c r="F7" s="187"/>
      <c r="G7" s="115"/>
      <c r="H7" s="115"/>
      <c r="I7" s="116"/>
      <c r="J7" s="117">
        <v>0</v>
      </c>
      <c r="K7" s="118">
        <v>0</v>
      </c>
      <c r="L7" s="120">
        <v>0</v>
      </c>
      <c r="M7" s="118">
        <v>0</v>
      </c>
      <c r="N7" s="120">
        <v>0</v>
      </c>
      <c r="O7" s="118">
        <v>0</v>
      </c>
      <c r="P7" s="122">
        <v>0</v>
      </c>
      <c r="Q7" s="118">
        <v>0</v>
      </c>
      <c r="R7" s="118"/>
      <c r="S7" s="120">
        <f>S6/G6</f>
        <v>3.6437704278879615E-2</v>
      </c>
      <c r="T7" s="120">
        <f>T6/G6</f>
        <v>0</v>
      </c>
      <c r="U7" s="120">
        <f>U6/G6</f>
        <v>0.9635622957211204</v>
      </c>
    </row>
    <row r="8" spans="1:22" s="16" customFormat="1" ht="47.4" x14ac:dyDescent="0.35">
      <c r="A8" s="8">
        <v>4</v>
      </c>
      <c r="B8" s="26" t="s">
        <v>111</v>
      </c>
      <c r="C8" s="8" t="s">
        <v>112</v>
      </c>
      <c r="D8" s="11" t="s">
        <v>113</v>
      </c>
      <c r="E8" s="25">
        <v>40840</v>
      </c>
      <c r="F8" s="11" t="s">
        <v>114</v>
      </c>
      <c r="G8" s="69">
        <v>522392.52</v>
      </c>
      <c r="H8" s="61">
        <v>595527.47279999999</v>
      </c>
      <c r="I8" s="9" t="s">
        <v>115</v>
      </c>
      <c r="J8" s="80">
        <v>0.8</v>
      </c>
      <c r="K8" s="81">
        <f t="shared" ref="K8:K26" si="1">G8*J8</f>
        <v>417914.01600000006</v>
      </c>
      <c r="L8" s="80">
        <v>0</v>
      </c>
      <c r="M8" s="81">
        <f t="shared" ref="M8:M26" si="2">G8*L8</f>
        <v>0</v>
      </c>
      <c r="N8" s="80">
        <v>0</v>
      </c>
      <c r="O8" s="81">
        <f t="shared" ref="O8:O26" si="3">G8*N8</f>
        <v>0</v>
      </c>
      <c r="P8" s="80">
        <v>0</v>
      </c>
      <c r="Q8" s="81">
        <f t="shared" ref="Q8:Q26" si="4">G8*P8</f>
        <v>0</v>
      </c>
      <c r="R8" s="88" t="s">
        <v>89</v>
      </c>
      <c r="S8" s="81">
        <v>0</v>
      </c>
      <c r="T8" s="81">
        <f>G8</f>
        <v>522392.52</v>
      </c>
      <c r="U8" s="81">
        <v>0</v>
      </c>
    </row>
    <row r="9" spans="1:22" s="17" customFormat="1" ht="47.4" x14ac:dyDescent="0.35">
      <c r="A9" s="8">
        <v>5</v>
      </c>
      <c r="B9" s="26" t="s">
        <v>116</v>
      </c>
      <c r="C9" s="8" t="s">
        <v>117</v>
      </c>
      <c r="D9" s="11" t="s">
        <v>118</v>
      </c>
      <c r="E9" s="25">
        <v>40840</v>
      </c>
      <c r="F9" s="11" t="s">
        <v>119</v>
      </c>
      <c r="G9" s="69">
        <v>356134.72</v>
      </c>
      <c r="H9" s="61">
        <v>405993.5808</v>
      </c>
      <c r="I9" s="9" t="s">
        <v>115</v>
      </c>
      <c r="J9" s="80">
        <v>1</v>
      </c>
      <c r="K9" s="81">
        <f t="shared" si="1"/>
        <v>356134.72</v>
      </c>
      <c r="L9" s="80">
        <v>0.5</v>
      </c>
      <c r="M9" s="81">
        <f t="shared" si="2"/>
        <v>178067.36</v>
      </c>
      <c r="N9" s="80">
        <v>1</v>
      </c>
      <c r="O9" s="81">
        <f t="shared" si="3"/>
        <v>356134.72</v>
      </c>
      <c r="P9" s="80">
        <v>0</v>
      </c>
      <c r="Q9" s="81">
        <f t="shared" si="4"/>
        <v>0</v>
      </c>
      <c r="R9" s="88" t="s">
        <v>94</v>
      </c>
      <c r="S9" s="81">
        <f>G9</f>
        <v>356134.72</v>
      </c>
      <c r="T9" s="81">
        <v>0</v>
      </c>
      <c r="U9" s="81">
        <v>0</v>
      </c>
    </row>
    <row r="10" spans="1:22" s="20" customFormat="1" ht="31.8" x14ac:dyDescent="0.35">
      <c r="A10" s="10">
        <v>6</v>
      </c>
      <c r="B10" s="18" t="s">
        <v>39</v>
      </c>
      <c r="C10" s="19" t="s">
        <v>40</v>
      </c>
      <c r="D10" s="11" t="s">
        <v>41</v>
      </c>
      <c r="E10" s="12">
        <v>40848</v>
      </c>
      <c r="F10" s="11" t="s">
        <v>42</v>
      </c>
      <c r="G10" s="63">
        <v>7500000</v>
      </c>
      <c r="H10" s="61">
        <v>8550000</v>
      </c>
      <c r="I10" s="9" t="s">
        <v>23</v>
      </c>
      <c r="J10" s="80">
        <v>1</v>
      </c>
      <c r="K10" s="81">
        <f t="shared" si="1"/>
        <v>7500000</v>
      </c>
      <c r="L10" s="80">
        <v>1</v>
      </c>
      <c r="M10" s="81">
        <f t="shared" si="2"/>
        <v>7500000</v>
      </c>
      <c r="N10" s="80">
        <v>1</v>
      </c>
      <c r="O10" s="81">
        <f t="shared" si="3"/>
        <v>7500000</v>
      </c>
      <c r="P10" s="80">
        <v>0</v>
      </c>
      <c r="Q10" s="81">
        <f t="shared" si="4"/>
        <v>0</v>
      </c>
      <c r="R10" s="88" t="s">
        <v>38</v>
      </c>
      <c r="S10" s="81">
        <v>0</v>
      </c>
      <c r="T10" s="81">
        <v>7500000</v>
      </c>
      <c r="U10" s="81">
        <v>0</v>
      </c>
    </row>
    <row r="11" spans="1:22" s="20" customFormat="1" ht="31.8" x14ac:dyDescent="0.35">
      <c r="A11" s="8">
        <v>7</v>
      </c>
      <c r="B11" s="18" t="s">
        <v>43</v>
      </c>
      <c r="C11" s="8" t="s">
        <v>44</v>
      </c>
      <c r="D11" s="11" t="s">
        <v>45</v>
      </c>
      <c r="E11" s="12">
        <v>40868</v>
      </c>
      <c r="F11" s="11" t="s">
        <v>46</v>
      </c>
      <c r="G11" s="64">
        <v>668065</v>
      </c>
      <c r="H11" s="61">
        <v>761594.1</v>
      </c>
      <c r="I11" s="9" t="s">
        <v>47</v>
      </c>
      <c r="J11" s="80">
        <v>1</v>
      </c>
      <c r="K11" s="81">
        <f t="shared" si="1"/>
        <v>668065</v>
      </c>
      <c r="L11" s="80">
        <v>1</v>
      </c>
      <c r="M11" s="81">
        <f t="shared" si="2"/>
        <v>668065</v>
      </c>
      <c r="N11" s="80">
        <v>0</v>
      </c>
      <c r="O11" s="81">
        <f t="shared" si="3"/>
        <v>0</v>
      </c>
      <c r="P11" s="80">
        <v>0</v>
      </c>
      <c r="Q11" s="81">
        <f t="shared" si="4"/>
        <v>0</v>
      </c>
      <c r="R11" s="88" t="s">
        <v>48</v>
      </c>
      <c r="S11" s="81">
        <v>0</v>
      </c>
      <c r="T11" s="81">
        <v>0</v>
      </c>
      <c r="U11" s="81">
        <v>668065</v>
      </c>
    </row>
    <row r="12" spans="1:22" s="20" customFormat="1" ht="31.8" x14ac:dyDescent="0.35">
      <c r="A12" s="8">
        <v>8</v>
      </c>
      <c r="B12" s="18" t="s">
        <v>34</v>
      </c>
      <c r="C12" s="19" t="s">
        <v>35</v>
      </c>
      <c r="D12" s="11" t="s">
        <v>36</v>
      </c>
      <c r="E12" s="12">
        <v>40869</v>
      </c>
      <c r="F12" s="11" t="s">
        <v>37</v>
      </c>
      <c r="G12" s="63">
        <v>900000</v>
      </c>
      <c r="H12" s="61">
        <v>1026000</v>
      </c>
      <c r="I12" s="9" t="s">
        <v>23</v>
      </c>
      <c r="J12" s="80">
        <v>0</v>
      </c>
      <c r="K12" s="81">
        <f t="shared" si="1"/>
        <v>0</v>
      </c>
      <c r="L12" s="80">
        <v>1</v>
      </c>
      <c r="M12" s="81">
        <f t="shared" si="2"/>
        <v>900000</v>
      </c>
      <c r="N12" s="80">
        <v>0</v>
      </c>
      <c r="O12" s="81">
        <f t="shared" si="3"/>
        <v>0</v>
      </c>
      <c r="P12" s="80">
        <v>0</v>
      </c>
      <c r="Q12" s="81">
        <f t="shared" si="4"/>
        <v>0</v>
      </c>
      <c r="R12" s="88" t="s">
        <v>38</v>
      </c>
      <c r="S12" s="81">
        <v>0</v>
      </c>
      <c r="T12" s="81">
        <v>900000</v>
      </c>
      <c r="U12" s="81">
        <v>0</v>
      </c>
    </row>
    <row r="13" spans="1:22" s="20" customFormat="1" ht="47.4" x14ac:dyDescent="0.35">
      <c r="A13" s="10">
        <v>9</v>
      </c>
      <c r="B13" s="18" t="s">
        <v>49</v>
      </c>
      <c r="C13" s="8" t="s">
        <v>50</v>
      </c>
      <c r="D13" s="11" t="s">
        <v>51</v>
      </c>
      <c r="E13" s="12">
        <v>40869</v>
      </c>
      <c r="F13" s="11" t="s">
        <v>52</v>
      </c>
      <c r="G13" s="65">
        <v>305127.82456140348</v>
      </c>
      <c r="H13" s="61">
        <v>347845.72</v>
      </c>
      <c r="I13" s="9" t="s">
        <v>47</v>
      </c>
      <c r="J13" s="80">
        <v>0</v>
      </c>
      <c r="K13" s="81">
        <f t="shared" si="1"/>
        <v>0</v>
      </c>
      <c r="L13" s="80">
        <v>1</v>
      </c>
      <c r="M13" s="81">
        <f t="shared" si="2"/>
        <v>305127.82456140348</v>
      </c>
      <c r="N13" s="80">
        <v>0</v>
      </c>
      <c r="O13" s="81">
        <f t="shared" si="3"/>
        <v>0</v>
      </c>
      <c r="P13" s="80">
        <v>0</v>
      </c>
      <c r="Q13" s="81">
        <f t="shared" si="4"/>
        <v>0</v>
      </c>
      <c r="R13" s="88" t="s">
        <v>53</v>
      </c>
      <c r="S13" s="81">
        <v>0</v>
      </c>
      <c r="T13" s="81">
        <v>0</v>
      </c>
      <c r="U13" s="81">
        <v>305127.82456140348</v>
      </c>
    </row>
    <row r="14" spans="1:22" s="20" customFormat="1" ht="63" x14ac:dyDescent="0.35">
      <c r="A14" s="8">
        <v>10</v>
      </c>
      <c r="B14" s="18" t="s">
        <v>54</v>
      </c>
      <c r="C14" s="8" t="s">
        <v>55</v>
      </c>
      <c r="D14" s="11" t="s">
        <v>56</v>
      </c>
      <c r="E14" s="12">
        <v>40869</v>
      </c>
      <c r="F14" s="11" t="s">
        <v>57</v>
      </c>
      <c r="G14" s="65">
        <v>95000</v>
      </c>
      <c r="H14" s="61">
        <v>108300</v>
      </c>
      <c r="I14" s="9" t="s">
        <v>47</v>
      </c>
      <c r="J14" s="80">
        <v>0.41670000000000001</v>
      </c>
      <c r="K14" s="81">
        <f t="shared" si="1"/>
        <v>39586.5</v>
      </c>
      <c r="L14" s="80">
        <v>0.75</v>
      </c>
      <c r="M14" s="81">
        <f t="shared" si="2"/>
        <v>71250</v>
      </c>
      <c r="N14" s="80">
        <v>1</v>
      </c>
      <c r="O14" s="81">
        <f t="shared" si="3"/>
        <v>95000</v>
      </c>
      <c r="P14" s="80">
        <v>0</v>
      </c>
      <c r="Q14" s="81">
        <f t="shared" si="4"/>
        <v>0</v>
      </c>
      <c r="R14" s="88" t="s">
        <v>58</v>
      </c>
      <c r="S14" s="81">
        <v>95000</v>
      </c>
      <c r="T14" s="81">
        <v>0</v>
      </c>
      <c r="U14" s="81">
        <v>0</v>
      </c>
    </row>
    <row r="15" spans="1:22" s="20" customFormat="1" ht="31.8" x14ac:dyDescent="0.35">
      <c r="A15" s="8">
        <v>11</v>
      </c>
      <c r="B15" s="18" t="s">
        <v>59</v>
      </c>
      <c r="C15" s="8" t="s">
        <v>60</v>
      </c>
      <c r="D15" s="11" t="s">
        <v>61</v>
      </c>
      <c r="E15" s="12">
        <v>40869</v>
      </c>
      <c r="F15" s="11" t="s">
        <v>52</v>
      </c>
      <c r="G15" s="65">
        <v>82315.956140350871</v>
      </c>
      <c r="H15" s="61">
        <v>93840.189999999988</v>
      </c>
      <c r="I15" s="9" t="s">
        <v>47</v>
      </c>
      <c r="J15" s="80">
        <v>0</v>
      </c>
      <c r="K15" s="81">
        <f t="shared" si="1"/>
        <v>0</v>
      </c>
      <c r="L15" s="80">
        <v>1</v>
      </c>
      <c r="M15" s="81">
        <f t="shared" si="2"/>
        <v>82315.956140350871</v>
      </c>
      <c r="N15" s="80">
        <v>0</v>
      </c>
      <c r="O15" s="81">
        <f t="shared" si="3"/>
        <v>0</v>
      </c>
      <c r="P15" s="80">
        <v>0</v>
      </c>
      <c r="Q15" s="81">
        <f t="shared" si="4"/>
        <v>0</v>
      </c>
      <c r="R15" s="88" t="s">
        <v>53</v>
      </c>
      <c r="S15" s="81">
        <v>0</v>
      </c>
      <c r="T15" s="81">
        <v>0</v>
      </c>
      <c r="U15" s="81">
        <v>82315.956140350871</v>
      </c>
    </row>
    <row r="16" spans="1:22" s="20" customFormat="1" ht="31.8" x14ac:dyDescent="0.35">
      <c r="A16" s="10">
        <v>12</v>
      </c>
      <c r="B16" s="18" t="s">
        <v>62</v>
      </c>
      <c r="C16" s="8" t="s">
        <v>63</v>
      </c>
      <c r="D16" s="11" t="s">
        <v>64</v>
      </c>
      <c r="E16" s="12">
        <v>40869</v>
      </c>
      <c r="F16" s="11" t="s">
        <v>52</v>
      </c>
      <c r="G16" s="65">
        <v>354090.78947368421</v>
      </c>
      <c r="H16" s="61">
        <v>403663.5</v>
      </c>
      <c r="I16" s="9" t="s">
        <v>47</v>
      </c>
      <c r="J16" s="80">
        <v>0</v>
      </c>
      <c r="K16" s="81">
        <f t="shared" si="1"/>
        <v>0</v>
      </c>
      <c r="L16" s="80">
        <v>1</v>
      </c>
      <c r="M16" s="81">
        <f t="shared" si="2"/>
        <v>354090.78947368421</v>
      </c>
      <c r="N16" s="80">
        <v>0</v>
      </c>
      <c r="O16" s="81">
        <f t="shared" si="3"/>
        <v>0</v>
      </c>
      <c r="P16" s="80">
        <v>0</v>
      </c>
      <c r="Q16" s="81">
        <f t="shared" si="4"/>
        <v>0</v>
      </c>
      <c r="R16" s="88" t="s">
        <v>53</v>
      </c>
      <c r="S16" s="81">
        <v>0</v>
      </c>
      <c r="T16" s="81">
        <v>0</v>
      </c>
      <c r="U16" s="81">
        <v>354090.78947368421</v>
      </c>
    </row>
    <row r="17" spans="1:22" s="20" customFormat="1" ht="47.4" x14ac:dyDescent="0.35">
      <c r="A17" s="8">
        <v>13</v>
      </c>
      <c r="B17" s="18" t="s">
        <v>65</v>
      </c>
      <c r="C17" s="8" t="s">
        <v>66</v>
      </c>
      <c r="D17" s="11" t="s">
        <v>67</v>
      </c>
      <c r="E17" s="12">
        <v>40869</v>
      </c>
      <c r="F17" s="9" t="s">
        <v>68</v>
      </c>
      <c r="G17" s="65">
        <v>1689608.7982456139</v>
      </c>
      <c r="H17" s="61">
        <v>1926154.0299999998</v>
      </c>
      <c r="I17" s="9" t="s">
        <v>47</v>
      </c>
      <c r="J17" s="80">
        <v>0.27139999999999997</v>
      </c>
      <c r="K17" s="81">
        <f t="shared" si="1"/>
        <v>458559.82784385956</v>
      </c>
      <c r="L17" s="80">
        <v>0</v>
      </c>
      <c r="M17" s="81">
        <f t="shared" si="2"/>
        <v>0</v>
      </c>
      <c r="N17" s="80">
        <v>0</v>
      </c>
      <c r="O17" s="81">
        <f t="shared" si="3"/>
        <v>0</v>
      </c>
      <c r="P17" s="80">
        <v>0</v>
      </c>
      <c r="Q17" s="81">
        <f t="shared" si="4"/>
        <v>0</v>
      </c>
      <c r="R17" s="88" t="s">
        <v>69</v>
      </c>
      <c r="S17" s="81">
        <v>0</v>
      </c>
      <c r="T17" s="81">
        <v>0</v>
      </c>
      <c r="U17" s="81">
        <v>1689608.7982456139</v>
      </c>
    </row>
    <row r="18" spans="1:22" s="20" customFormat="1" ht="31.8" x14ac:dyDescent="0.35">
      <c r="A18" s="8">
        <v>14</v>
      </c>
      <c r="B18" s="18" t="s">
        <v>70</v>
      </c>
      <c r="C18" s="8" t="s">
        <v>71</v>
      </c>
      <c r="D18" s="11" t="s">
        <v>72</v>
      </c>
      <c r="E18" s="12">
        <v>40869</v>
      </c>
      <c r="F18" s="11" t="s">
        <v>73</v>
      </c>
      <c r="G18" s="65">
        <v>1095600</v>
      </c>
      <c r="H18" s="61">
        <v>1248984</v>
      </c>
      <c r="I18" s="9" t="s">
        <v>47</v>
      </c>
      <c r="J18" s="80">
        <v>0</v>
      </c>
      <c r="K18" s="81">
        <f t="shared" si="1"/>
        <v>0</v>
      </c>
      <c r="L18" s="80">
        <v>0</v>
      </c>
      <c r="M18" s="81">
        <f t="shared" si="2"/>
        <v>0</v>
      </c>
      <c r="N18" s="80">
        <v>0</v>
      </c>
      <c r="O18" s="81">
        <f t="shared" si="3"/>
        <v>0</v>
      </c>
      <c r="P18" s="80">
        <v>0</v>
      </c>
      <c r="Q18" s="81">
        <f t="shared" si="4"/>
        <v>0</v>
      </c>
      <c r="R18" s="88" t="s">
        <v>74</v>
      </c>
      <c r="S18" s="81">
        <v>0</v>
      </c>
      <c r="T18" s="81">
        <v>0</v>
      </c>
      <c r="U18" s="81">
        <v>1095600</v>
      </c>
    </row>
    <row r="19" spans="1:22" s="20" customFormat="1" ht="31.8" x14ac:dyDescent="0.35">
      <c r="A19" s="10">
        <v>15</v>
      </c>
      <c r="B19" s="18" t="s">
        <v>78</v>
      </c>
      <c r="C19" s="8" t="s">
        <v>79</v>
      </c>
      <c r="D19" s="11" t="s">
        <v>80</v>
      </c>
      <c r="E19" s="12">
        <v>40869</v>
      </c>
      <c r="F19" s="11" t="s">
        <v>52</v>
      </c>
      <c r="G19" s="65">
        <v>386720</v>
      </c>
      <c r="H19" s="61">
        <v>440860.8</v>
      </c>
      <c r="I19" s="9" t="s">
        <v>47</v>
      </c>
      <c r="J19" s="80">
        <v>0</v>
      </c>
      <c r="K19" s="81">
        <f t="shared" si="1"/>
        <v>0</v>
      </c>
      <c r="L19" s="80">
        <v>1</v>
      </c>
      <c r="M19" s="81">
        <f t="shared" si="2"/>
        <v>386720</v>
      </c>
      <c r="N19" s="80">
        <v>0</v>
      </c>
      <c r="O19" s="81">
        <f t="shared" si="3"/>
        <v>0</v>
      </c>
      <c r="P19" s="80">
        <v>0</v>
      </c>
      <c r="Q19" s="81">
        <f t="shared" si="4"/>
        <v>0</v>
      </c>
      <c r="R19" s="88" t="s">
        <v>53</v>
      </c>
      <c r="S19" s="81">
        <v>0</v>
      </c>
      <c r="T19" s="81">
        <v>0</v>
      </c>
      <c r="U19" s="81">
        <v>386720</v>
      </c>
    </row>
    <row r="20" spans="1:22" s="20" customFormat="1" ht="31.8" x14ac:dyDescent="0.35">
      <c r="A20" s="8">
        <v>16</v>
      </c>
      <c r="B20" s="18" t="s">
        <v>81</v>
      </c>
      <c r="C20" s="8" t="s">
        <v>82</v>
      </c>
      <c r="D20" s="11" t="s">
        <v>83</v>
      </c>
      <c r="E20" s="12">
        <v>40869</v>
      </c>
      <c r="F20" s="11" t="s">
        <v>52</v>
      </c>
      <c r="G20" s="65">
        <v>386720</v>
      </c>
      <c r="H20" s="61">
        <v>440860.8</v>
      </c>
      <c r="I20" s="9" t="s">
        <v>47</v>
      </c>
      <c r="J20" s="80">
        <v>0</v>
      </c>
      <c r="K20" s="81">
        <f t="shared" si="1"/>
        <v>0</v>
      </c>
      <c r="L20" s="80">
        <v>1</v>
      </c>
      <c r="M20" s="81">
        <f t="shared" si="2"/>
        <v>386720</v>
      </c>
      <c r="N20" s="80">
        <v>0</v>
      </c>
      <c r="O20" s="81">
        <f t="shared" si="3"/>
        <v>0</v>
      </c>
      <c r="P20" s="80">
        <v>0</v>
      </c>
      <c r="Q20" s="81">
        <f t="shared" si="4"/>
        <v>0</v>
      </c>
      <c r="R20" s="88" t="s">
        <v>53</v>
      </c>
      <c r="S20" s="81">
        <v>0</v>
      </c>
      <c r="T20" s="81">
        <v>0</v>
      </c>
      <c r="U20" s="81">
        <v>386720</v>
      </c>
    </row>
    <row r="21" spans="1:22" s="20" customFormat="1" ht="31.8" x14ac:dyDescent="0.35">
      <c r="A21" s="8">
        <v>17</v>
      </c>
      <c r="B21" s="18" t="s">
        <v>84</v>
      </c>
      <c r="C21" s="8" t="s">
        <v>85</v>
      </c>
      <c r="D21" s="11" t="s">
        <v>86</v>
      </c>
      <c r="E21" s="12">
        <v>40869</v>
      </c>
      <c r="F21" s="11" t="s">
        <v>87</v>
      </c>
      <c r="G21" s="65">
        <v>431644</v>
      </c>
      <c r="H21" s="61">
        <v>431644</v>
      </c>
      <c r="I21" s="9" t="s">
        <v>88</v>
      </c>
      <c r="J21" s="80">
        <v>1</v>
      </c>
      <c r="K21" s="81">
        <f t="shared" si="1"/>
        <v>431644</v>
      </c>
      <c r="L21" s="80">
        <v>1</v>
      </c>
      <c r="M21" s="81">
        <f t="shared" si="2"/>
        <v>431644</v>
      </c>
      <c r="N21" s="80">
        <v>0.5</v>
      </c>
      <c r="O21" s="81">
        <f t="shared" si="3"/>
        <v>215822</v>
      </c>
      <c r="P21" s="80">
        <v>0</v>
      </c>
      <c r="Q21" s="81">
        <f t="shared" si="4"/>
        <v>0</v>
      </c>
      <c r="R21" s="88" t="s">
        <v>89</v>
      </c>
      <c r="S21" s="81">
        <v>0</v>
      </c>
      <c r="T21" s="81">
        <v>431644</v>
      </c>
      <c r="U21" s="81">
        <v>0</v>
      </c>
    </row>
    <row r="22" spans="1:22" s="13" customFormat="1" ht="31.8" x14ac:dyDescent="0.35">
      <c r="A22" s="8">
        <v>18</v>
      </c>
      <c r="B22" s="18" t="s">
        <v>97</v>
      </c>
      <c r="C22" s="8" t="s">
        <v>98</v>
      </c>
      <c r="D22" s="11" t="s">
        <v>99</v>
      </c>
      <c r="E22" s="12">
        <v>40869</v>
      </c>
      <c r="F22" s="11" t="s">
        <v>100</v>
      </c>
      <c r="G22" s="65">
        <v>1525105</v>
      </c>
      <c r="H22" s="66">
        <v>1525105</v>
      </c>
      <c r="I22" s="9" t="s">
        <v>101</v>
      </c>
      <c r="J22" s="80">
        <v>1</v>
      </c>
      <c r="K22" s="81">
        <f>G22*J22</f>
        <v>1525105</v>
      </c>
      <c r="L22" s="80">
        <v>0</v>
      </c>
      <c r="M22" s="81">
        <f>G22*L22</f>
        <v>0</v>
      </c>
      <c r="N22" s="80">
        <v>1</v>
      </c>
      <c r="O22" s="81">
        <f>G22*N22</f>
        <v>1525105</v>
      </c>
      <c r="P22" s="80">
        <v>0</v>
      </c>
      <c r="Q22" s="81">
        <f>G22*P22</f>
        <v>0</v>
      </c>
      <c r="R22" s="88" t="s">
        <v>102</v>
      </c>
      <c r="S22" s="81">
        <v>1525105</v>
      </c>
      <c r="T22" s="81">
        <v>0</v>
      </c>
      <c r="U22" s="81">
        <v>0</v>
      </c>
    </row>
    <row r="23" spans="1:22" s="13" customFormat="1" ht="47.4" x14ac:dyDescent="0.35">
      <c r="A23" s="8">
        <v>19</v>
      </c>
      <c r="B23" s="18" t="s">
        <v>19</v>
      </c>
      <c r="C23" s="8" t="s">
        <v>98</v>
      </c>
      <c r="D23" s="11" t="s">
        <v>103</v>
      </c>
      <c r="E23" s="12">
        <v>40869</v>
      </c>
      <c r="F23" s="11" t="s">
        <v>100</v>
      </c>
      <c r="G23" s="65">
        <v>149450</v>
      </c>
      <c r="H23" s="66">
        <v>149450</v>
      </c>
      <c r="I23" s="9" t="s">
        <v>101</v>
      </c>
      <c r="J23" s="80">
        <v>1</v>
      </c>
      <c r="K23" s="81">
        <f>G23*J23</f>
        <v>149450</v>
      </c>
      <c r="L23" s="80">
        <v>0</v>
      </c>
      <c r="M23" s="81">
        <f>G23*L23</f>
        <v>0</v>
      </c>
      <c r="N23" s="80">
        <v>1</v>
      </c>
      <c r="O23" s="81">
        <f>G23*N23</f>
        <v>149450</v>
      </c>
      <c r="P23" s="80">
        <v>0</v>
      </c>
      <c r="Q23" s="81">
        <f>G23*P23</f>
        <v>0</v>
      </c>
      <c r="R23" s="88" t="s">
        <v>102</v>
      </c>
      <c r="S23" s="81">
        <v>149450</v>
      </c>
      <c r="T23" s="81">
        <v>0</v>
      </c>
      <c r="U23" s="81">
        <v>0</v>
      </c>
    </row>
    <row r="24" spans="1:22" s="20" customFormat="1" ht="31.8" x14ac:dyDescent="0.35">
      <c r="A24" s="10">
        <v>20</v>
      </c>
      <c r="B24" s="18" t="s">
        <v>75</v>
      </c>
      <c r="C24" s="8" t="s">
        <v>76</v>
      </c>
      <c r="D24" s="11" t="s">
        <v>77</v>
      </c>
      <c r="E24" s="12">
        <v>40890</v>
      </c>
      <c r="F24" s="9" t="s">
        <v>68</v>
      </c>
      <c r="G24" s="64">
        <v>1136520.149122807</v>
      </c>
      <c r="H24" s="61">
        <v>1295632.97</v>
      </c>
      <c r="I24" s="9" t="s">
        <v>47</v>
      </c>
      <c r="J24" s="80">
        <v>0.27139999999999997</v>
      </c>
      <c r="K24" s="81">
        <f t="shared" si="1"/>
        <v>308451.56847192976</v>
      </c>
      <c r="L24" s="80">
        <v>0</v>
      </c>
      <c r="M24" s="81">
        <f t="shared" si="2"/>
        <v>0</v>
      </c>
      <c r="N24" s="80">
        <v>0</v>
      </c>
      <c r="O24" s="81">
        <f t="shared" si="3"/>
        <v>0</v>
      </c>
      <c r="P24" s="80">
        <v>0</v>
      </c>
      <c r="Q24" s="81">
        <f t="shared" si="4"/>
        <v>0</v>
      </c>
      <c r="R24" s="88" t="s">
        <v>69</v>
      </c>
      <c r="S24" s="81">
        <v>0</v>
      </c>
      <c r="T24" s="81">
        <v>0</v>
      </c>
      <c r="U24" s="81">
        <v>1136520.149122807</v>
      </c>
    </row>
    <row r="25" spans="1:22" s="20" customFormat="1" ht="47.4" x14ac:dyDescent="0.35">
      <c r="A25" s="8">
        <v>21</v>
      </c>
      <c r="B25" s="18" t="s">
        <v>90</v>
      </c>
      <c r="C25" s="8" t="s">
        <v>91</v>
      </c>
      <c r="D25" s="11" t="s">
        <v>92</v>
      </c>
      <c r="E25" s="12">
        <v>40897</v>
      </c>
      <c r="F25" s="11" t="s">
        <v>93</v>
      </c>
      <c r="G25" s="65">
        <v>415000</v>
      </c>
      <c r="H25" s="61">
        <v>473100</v>
      </c>
      <c r="I25" s="9" t="s">
        <v>32</v>
      </c>
      <c r="J25" s="80">
        <v>0.5</v>
      </c>
      <c r="K25" s="81">
        <f t="shared" si="1"/>
        <v>207500</v>
      </c>
      <c r="L25" s="80">
        <v>0</v>
      </c>
      <c r="M25" s="81">
        <f t="shared" si="2"/>
        <v>0</v>
      </c>
      <c r="N25" s="80">
        <v>0</v>
      </c>
      <c r="O25" s="81">
        <f t="shared" si="3"/>
        <v>0</v>
      </c>
      <c r="P25" s="80">
        <v>0</v>
      </c>
      <c r="Q25" s="81">
        <f t="shared" si="4"/>
        <v>0</v>
      </c>
      <c r="R25" s="88" t="s">
        <v>94</v>
      </c>
      <c r="S25" s="81">
        <v>415000</v>
      </c>
      <c r="T25" s="81">
        <v>0</v>
      </c>
      <c r="U25" s="81">
        <v>0</v>
      </c>
    </row>
    <row r="26" spans="1:22" s="20" customFormat="1" ht="47.4" x14ac:dyDescent="0.35">
      <c r="A26" s="8">
        <v>22</v>
      </c>
      <c r="B26" s="18" t="s">
        <v>95</v>
      </c>
      <c r="C26" s="8" t="s">
        <v>91</v>
      </c>
      <c r="D26" s="11" t="s">
        <v>96</v>
      </c>
      <c r="E26" s="12">
        <v>40897</v>
      </c>
      <c r="F26" s="11" t="s">
        <v>93</v>
      </c>
      <c r="G26" s="65">
        <v>403508.77192982455</v>
      </c>
      <c r="H26" s="61">
        <v>460000</v>
      </c>
      <c r="I26" s="9" t="s">
        <v>32</v>
      </c>
      <c r="J26" s="80">
        <v>0.5</v>
      </c>
      <c r="K26" s="81">
        <f t="shared" si="1"/>
        <v>201754.38596491228</v>
      </c>
      <c r="L26" s="80">
        <v>0</v>
      </c>
      <c r="M26" s="81">
        <f t="shared" si="2"/>
        <v>0</v>
      </c>
      <c r="N26" s="80">
        <v>0</v>
      </c>
      <c r="O26" s="81">
        <f t="shared" si="3"/>
        <v>0</v>
      </c>
      <c r="P26" s="80">
        <v>0</v>
      </c>
      <c r="Q26" s="81">
        <f t="shared" si="4"/>
        <v>0</v>
      </c>
      <c r="R26" s="88" t="s">
        <v>94</v>
      </c>
      <c r="S26" s="81">
        <v>403508.77192982455</v>
      </c>
      <c r="T26" s="81">
        <v>0</v>
      </c>
      <c r="U26" s="81">
        <v>0</v>
      </c>
    </row>
    <row r="27" spans="1:22" s="16" customFormat="1" ht="27.9" customHeight="1" x14ac:dyDescent="0.35">
      <c r="A27" s="185" t="s">
        <v>176</v>
      </c>
      <c r="B27" s="186"/>
      <c r="C27" s="186"/>
      <c r="D27" s="186"/>
      <c r="E27" s="186"/>
      <c r="F27" s="187"/>
      <c r="G27" s="115">
        <f>SUM(G8:G26)</f>
        <v>18403003.529473685</v>
      </c>
      <c r="H27" s="115">
        <f>SUM(H8:H26)</f>
        <v>20684556.163599998</v>
      </c>
      <c r="I27" s="116"/>
      <c r="J27" s="117">
        <f>K27/G27</f>
        <v>0.66642192393425292</v>
      </c>
      <c r="K27" s="118">
        <f>SUM(K8:K26)</f>
        <v>12264165.0182807</v>
      </c>
      <c r="L27" s="120">
        <f>M27/G27</f>
        <v>0.61207405150661198</v>
      </c>
      <c r="M27" s="118">
        <f>SUM(M8:M26)</f>
        <v>11264000.930175439</v>
      </c>
      <c r="N27" s="120">
        <f>O27/G27</f>
        <v>0.5347774728314395</v>
      </c>
      <c r="O27" s="118">
        <f>SUM(O8:O26)</f>
        <v>9841511.7199999988</v>
      </c>
      <c r="P27" s="120">
        <f>Q27/G27</f>
        <v>0</v>
      </c>
      <c r="Q27" s="118">
        <f>SUM(Q8:Q26)</f>
        <v>0</v>
      </c>
      <c r="R27" s="118"/>
      <c r="S27" s="118">
        <f>SUM(S7:S26)</f>
        <v>2944198.5283675287</v>
      </c>
      <c r="T27" s="118">
        <f>SUM(T7:T26)</f>
        <v>9354036.5199999996</v>
      </c>
      <c r="U27" s="118">
        <f>SUM(U7:U26)</f>
        <v>6104769.4811061556</v>
      </c>
      <c r="V27" s="121"/>
    </row>
    <row r="28" spans="1:22" s="16" customFormat="1" ht="27.9" customHeight="1" x14ac:dyDescent="0.35">
      <c r="A28" s="185" t="s">
        <v>175</v>
      </c>
      <c r="B28" s="186"/>
      <c r="C28" s="186"/>
      <c r="D28" s="186"/>
      <c r="E28" s="186"/>
      <c r="F28" s="187"/>
      <c r="G28" s="115"/>
      <c r="H28" s="115"/>
      <c r="I28" s="116"/>
      <c r="J28" s="117"/>
      <c r="K28" s="118"/>
      <c r="L28" s="117"/>
      <c r="M28" s="118"/>
      <c r="N28" s="117"/>
      <c r="O28" s="118"/>
      <c r="P28" s="117"/>
      <c r="Q28" s="118"/>
      <c r="R28" s="119"/>
      <c r="S28" s="120">
        <f>S27/G27</f>
        <v>0.15998467443926698</v>
      </c>
      <c r="T28" s="120">
        <f>T27/G27</f>
        <v>0.50828857936254057</v>
      </c>
      <c r="U28" s="120">
        <f>U27/G27</f>
        <v>0.33172680053714843</v>
      </c>
      <c r="V28" s="121"/>
    </row>
    <row r="29" spans="1:22" s="20" customFormat="1" ht="31.8" x14ac:dyDescent="0.35">
      <c r="A29" s="10">
        <v>23</v>
      </c>
      <c r="B29" s="23" t="s">
        <v>120</v>
      </c>
      <c r="C29" s="8" t="s">
        <v>121</v>
      </c>
      <c r="D29" s="11" t="s">
        <v>122</v>
      </c>
      <c r="E29" s="27">
        <v>40924</v>
      </c>
      <c r="F29" s="11" t="s">
        <v>123</v>
      </c>
      <c r="G29" s="69">
        <v>436891.21929824562</v>
      </c>
      <c r="H29" s="61">
        <v>498055.99</v>
      </c>
      <c r="I29" s="9" t="s">
        <v>23</v>
      </c>
      <c r="J29" s="80">
        <v>0.51</v>
      </c>
      <c r="K29" s="81">
        <f t="shared" ref="K29:K37" si="5">G29*J29</f>
        <v>222814.52184210526</v>
      </c>
      <c r="L29" s="80">
        <v>0</v>
      </c>
      <c r="M29" s="81">
        <f t="shared" ref="M29:M37" si="6">G29*L29</f>
        <v>0</v>
      </c>
      <c r="N29" s="80">
        <v>0</v>
      </c>
      <c r="O29" s="81">
        <f t="shared" ref="O29:O37" si="7">G29*N29</f>
        <v>0</v>
      </c>
      <c r="P29" s="80">
        <v>0</v>
      </c>
      <c r="Q29" s="81">
        <f t="shared" ref="Q29:Q37" si="8">G29*P29</f>
        <v>0</v>
      </c>
      <c r="R29" s="88" t="s">
        <v>124</v>
      </c>
      <c r="S29" s="81">
        <v>0</v>
      </c>
      <c r="T29" s="81">
        <v>0</v>
      </c>
      <c r="U29" s="81">
        <v>436891.21929824562</v>
      </c>
    </row>
    <row r="30" spans="1:22" s="20" customFormat="1" ht="31.8" x14ac:dyDescent="0.35">
      <c r="A30" s="8">
        <v>24</v>
      </c>
      <c r="B30" s="9" t="s">
        <v>19</v>
      </c>
      <c r="C30" s="8" t="s">
        <v>25</v>
      </c>
      <c r="D30" s="11" t="s">
        <v>109</v>
      </c>
      <c r="E30" s="25">
        <v>40934</v>
      </c>
      <c r="F30" s="11" t="s">
        <v>27</v>
      </c>
      <c r="G30" s="68">
        <v>2066911</v>
      </c>
      <c r="H30" s="61">
        <v>2356278.54</v>
      </c>
      <c r="I30" s="9" t="s">
        <v>28</v>
      </c>
      <c r="J30" s="80">
        <v>0</v>
      </c>
      <c r="K30" s="81">
        <f t="shared" si="5"/>
        <v>0</v>
      </c>
      <c r="L30" s="80">
        <v>0</v>
      </c>
      <c r="M30" s="81">
        <f t="shared" si="6"/>
        <v>0</v>
      </c>
      <c r="N30" s="80">
        <v>0</v>
      </c>
      <c r="O30" s="81">
        <f t="shared" si="7"/>
        <v>0</v>
      </c>
      <c r="P30" s="80">
        <v>0</v>
      </c>
      <c r="Q30" s="81">
        <f t="shared" si="8"/>
        <v>0</v>
      </c>
      <c r="R30" s="88" t="s">
        <v>24</v>
      </c>
      <c r="S30" s="81">
        <v>0</v>
      </c>
      <c r="T30" s="81">
        <v>0</v>
      </c>
      <c r="U30" s="81">
        <f>G30</f>
        <v>2066911</v>
      </c>
    </row>
    <row r="31" spans="1:22" s="13" customFormat="1" ht="31.8" x14ac:dyDescent="0.35">
      <c r="A31" s="8">
        <v>25</v>
      </c>
      <c r="B31" s="9" t="s">
        <v>19</v>
      </c>
      <c r="C31" s="8" t="s">
        <v>25</v>
      </c>
      <c r="D31" s="11" t="s">
        <v>110</v>
      </c>
      <c r="E31" s="25">
        <v>40934</v>
      </c>
      <c r="F31" s="11" t="s">
        <v>27</v>
      </c>
      <c r="G31" s="68">
        <v>1945479</v>
      </c>
      <c r="H31" s="61">
        <v>2217846.06</v>
      </c>
      <c r="I31" s="9" t="s">
        <v>28</v>
      </c>
      <c r="J31" s="80">
        <v>0</v>
      </c>
      <c r="K31" s="81">
        <f t="shared" si="5"/>
        <v>0</v>
      </c>
      <c r="L31" s="80">
        <v>0</v>
      </c>
      <c r="M31" s="81">
        <f t="shared" si="6"/>
        <v>0</v>
      </c>
      <c r="N31" s="80">
        <v>0</v>
      </c>
      <c r="O31" s="81">
        <f t="shared" si="7"/>
        <v>0</v>
      </c>
      <c r="P31" s="80">
        <v>0</v>
      </c>
      <c r="Q31" s="81">
        <f t="shared" si="8"/>
        <v>0</v>
      </c>
      <c r="R31" s="88" t="s">
        <v>24</v>
      </c>
      <c r="S31" s="81">
        <v>0</v>
      </c>
      <c r="T31" s="81">
        <v>0</v>
      </c>
      <c r="U31" s="81">
        <f>G31</f>
        <v>1945479</v>
      </c>
    </row>
    <row r="32" spans="1:22" s="13" customFormat="1" ht="31.8" x14ac:dyDescent="0.35">
      <c r="A32" s="10">
        <v>26</v>
      </c>
      <c r="B32" s="26" t="s">
        <v>125</v>
      </c>
      <c r="C32" s="8" t="s">
        <v>126</v>
      </c>
      <c r="D32" s="11" t="s">
        <v>127</v>
      </c>
      <c r="E32" s="27">
        <v>40947</v>
      </c>
      <c r="F32" s="11" t="s">
        <v>128</v>
      </c>
      <c r="G32" s="69">
        <v>321624.94736842107</v>
      </c>
      <c r="H32" s="61">
        <v>366652.44</v>
      </c>
      <c r="I32" s="9" t="s">
        <v>115</v>
      </c>
      <c r="J32" s="80">
        <v>1</v>
      </c>
      <c r="K32" s="81">
        <f t="shared" si="5"/>
        <v>321624.94736842107</v>
      </c>
      <c r="L32" s="80">
        <v>0</v>
      </c>
      <c r="M32" s="81">
        <f t="shared" si="6"/>
        <v>0</v>
      </c>
      <c r="N32" s="80">
        <v>0</v>
      </c>
      <c r="O32" s="81">
        <f t="shared" si="7"/>
        <v>0</v>
      </c>
      <c r="P32" s="80">
        <v>0</v>
      </c>
      <c r="Q32" s="81">
        <f t="shared" si="8"/>
        <v>0</v>
      </c>
      <c r="R32" s="88" t="s">
        <v>129</v>
      </c>
      <c r="S32" s="81">
        <v>0</v>
      </c>
      <c r="T32" s="81">
        <v>321624.94736842107</v>
      </c>
      <c r="U32" s="81">
        <v>0</v>
      </c>
    </row>
    <row r="33" spans="1:22" s="21" customFormat="1" ht="47.4" x14ac:dyDescent="0.35">
      <c r="A33" s="8">
        <v>27</v>
      </c>
      <c r="B33" s="9" t="s">
        <v>19</v>
      </c>
      <c r="C33" s="30" t="s">
        <v>154</v>
      </c>
      <c r="D33" s="31" t="s">
        <v>164</v>
      </c>
      <c r="E33" s="25">
        <v>40962</v>
      </c>
      <c r="F33" s="31" t="s">
        <v>165</v>
      </c>
      <c r="G33" s="68">
        <v>310834.3859649123</v>
      </c>
      <c r="H33" s="61">
        <v>354351.2</v>
      </c>
      <c r="I33" s="9" t="s">
        <v>23</v>
      </c>
      <c r="J33" s="80">
        <v>1</v>
      </c>
      <c r="K33" s="81">
        <f t="shared" si="5"/>
        <v>310834.3859649123</v>
      </c>
      <c r="L33" s="80">
        <v>0.5</v>
      </c>
      <c r="M33" s="81">
        <f t="shared" si="6"/>
        <v>155417.19298245615</v>
      </c>
      <c r="N33" s="80">
        <v>0.5</v>
      </c>
      <c r="O33" s="81">
        <f t="shared" si="7"/>
        <v>155417.19298245615</v>
      </c>
      <c r="P33" s="80">
        <v>0</v>
      </c>
      <c r="Q33" s="81">
        <f t="shared" si="8"/>
        <v>0</v>
      </c>
      <c r="R33" s="88" t="s">
        <v>166</v>
      </c>
      <c r="S33" s="81">
        <v>0</v>
      </c>
      <c r="T33" s="81">
        <v>0</v>
      </c>
      <c r="U33" s="81">
        <f>G33</f>
        <v>310834.3859649123</v>
      </c>
    </row>
    <row r="34" spans="1:22" s="22" customFormat="1" ht="29.25" customHeight="1" x14ac:dyDescent="0.35">
      <c r="A34" s="8">
        <v>28</v>
      </c>
      <c r="B34" s="23" t="s">
        <v>19</v>
      </c>
      <c r="C34" s="8" t="s">
        <v>104</v>
      </c>
      <c r="D34" s="11" t="s">
        <v>105</v>
      </c>
      <c r="E34" s="24">
        <v>40963</v>
      </c>
      <c r="F34" s="11" t="s">
        <v>106</v>
      </c>
      <c r="G34" s="67">
        <v>1661208</v>
      </c>
      <c r="H34" s="61">
        <v>1893777.12</v>
      </c>
      <c r="I34" s="9" t="s">
        <v>107</v>
      </c>
      <c r="J34" s="80">
        <v>0</v>
      </c>
      <c r="K34" s="81">
        <f t="shared" si="5"/>
        <v>0</v>
      </c>
      <c r="L34" s="80">
        <v>1</v>
      </c>
      <c r="M34" s="81">
        <f t="shared" si="6"/>
        <v>1661208</v>
      </c>
      <c r="N34" s="80">
        <v>0</v>
      </c>
      <c r="O34" s="81">
        <f t="shared" si="7"/>
        <v>0</v>
      </c>
      <c r="P34" s="80">
        <v>0</v>
      </c>
      <c r="Q34" s="81">
        <f t="shared" si="8"/>
        <v>0</v>
      </c>
      <c r="R34" s="88" t="s">
        <v>108</v>
      </c>
      <c r="S34" s="81">
        <v>0</v>
      </c>
      <c r="T34" s="81">
        <v>0</v>
      </c>
      <c r="U34" s="81">
        <v>1661208</v>
      </c>
    </row>
    <row r="35" spans="1:22" s="13" customFormat="1" ht="31.8" x14ac:dyDescent="0.35">
      <c r="A35" s="10">
        <v>29</v>
      </c>
      <c r="B35" s="23" t="s">
        <v>130</v>
      </c>
      <c r="C35" s="8" t="s">
        <v>131</v>
      </c>
      <c r="D35" s="11" t="s">
        <v>132</v>
      </c>
      <c r="E35" s="27">
        <v>40987</v>
      </c>
      <c r="F35" s="11" t="s">
        <v>133</v>
      </c>
      <c r="G35" s="69">
        <v>175169.29824561405</v>
      </c>
      <c r="H35" s="61">
        <v>199693</v>
      </c>
      <c r="I35" s="9" t="s">
        <v>23</v>
      </c>
      <c r="J35" s="80">
        <v>1</v>
      </c>
      <c r="K35" s="81">
        <f t="shared" si="5"/>
        <v>175169.29824561405</v>
      </c>
      <c r="L35" s="80">
        <v>1</v>
      </c>
      <c r="M35" s="81">
        <f t="shared" si="6"/>
        <v>175169.29824561405</v>
      </c>
      <c r="N35" s="80">
        <v>0</v>
      </c>
      <c r="O35" s="81">
        <f t="shared" si="7"/>
        <v>0</v>
      </c>
      <c r="P35" s="80">
        <v>0</v>
      </c>
      <c r="Q35" s="81">
        <f t="shared" si="8"/>
        <v>0</v>
      </c>
      <c r="R35" s="88" t="s">
        <v>89</v>
      </c>
      <c r="S35" s="81">
        <v>0</v>
      </c>
      <c r="T35" s="81">
        <v>175169.29824561405</v>
      </c>
      <c r="U35" s="81">
        <v>0</v>
      </c>
    </row>
    <row r="36" spans="1:22" s="13" customFormat="1" ht="31.8" x14ac:dyDescent="0.35">
      <c r="A36" s="8">
        <v>30</v>
      </c>
      <c r="B36" s="23" t="s">
        <v>134</v>
      </c>
      <c r="C36" s="8" t="s">
        <v>135</v>
      </c>
      <c r="D36" s="11" t="s">
        <v>136</v>
      </c>
      <c r="E36" s="27">
        <v>40987</v>
      </c>
      <c r="F36" s="11" t="s">
        <v>137</v>
      </c>
      <c r="G36" s="69">
        <v>269690.44736842107</v>
      </c>
      <c r="H36" s="61">
        <v>307447.11000000004</v>
      </c>
      <c r="I36" s="9" t="s">
        <v>23</v>
      </c>
      <c r="J36" s="80">
        <v>0</v>
      </c>
      <c r="K36" s="81">
        <f t="shared" si="5"/>
        <v>0</v>
      </c>
      <c r="L36" s="80">
        <v>0</v>
      </c>
      <c r="M36" s="81">
        <f t="shared" si="6"/>
        <v>0</v>
      </c>
      <c r="N36" s="80">
        <v>0</v>
      </c>
      <c r="O36" s="81">
        <f t="shared" si="7"/>
        <v>0</v>
      </c>
      <c r="P36" s="80">
        <v>0</v>
      </c>
      <c r="Q36" s="81">
        <f t="shared" si="8"/>
        <v>0</v>
      </c>
      <c r="R36" s="88" t="s">
        <v>124</v>
      </c>
      <c r="S36" s="81">
        <v>0</v>
      </c>
      <c r="T36" s="81">
        <v>0</v>
      </c>
      <c r="U36" s="81">
        <v>269690.44736842107</v>
      </c>
    </row>
    <row r="37" spans="1:22" s="13" customFormat="1" ht="47.4" x14ac:dyDescent="0.35">
      <c r="A37" s="8">
        <v>31</v>
      </c>
      <c r="B37" s="14" t="s">
        <v>138</v>
      </c>
      <c r="C37" s="11" t="s">
        <v>121</v>
      </c>
      <c r="D37" s="11" t="s">
        <v>139</v>
      </c>
      <c r="E37" s="27">
        <v>40991</v>
      </c>
      <c r="F37" s="11" t="s">
        <v>140</v>
      </c>
      <c r="G37" s="69">
        <v>427001.11</v>
      </c>
      <c r="H37" s="69">
        <v>427001.11</v>
      </c>
      <c r="I37" s="9" t="s">
        <v>23</v>
      </c>
      <c r="J37" s="80">
        <v>1</v>
      </c>
      <c r="K37" s="81">
        <f t="shared" si="5"/>
        <v>427001.11</v>
      </c>
      <c r="L37" s="80">
        <v>0</v>
      </c>
      <c r="M37" s="81">
        <f t="shared" si="6"/>
        <v>0</v>
      </c>
      <c r="N37" s="80">
        <v>0</v>
      </c>
      <c r="O37" s="81">
        <f t="shared" si="7"/>
        <v>0</v>
      </c>
      <c r="P37" s="80">
        <v>0</v>
      </c>
      <c r="Q37" s="81">
        <f t="shared" si="8"/>
        <v>0</v>
      </c>
      <c r="R37" s="88" t="s">
        <v>124</v>
      </c>
      <c r="S37" s="81">
        <v>0</v>
      </c>
      <c r="T37" s="81">
        <v>0</v>
      </c>
      <c r="U37" s="81">
        <f>G37</f>
        <v>427001.11</v>
      </c>
    </row>
    <row r="38" spans="1:22" s="16" customFormat="1" ht="27.9" customHeight="1" x14ac:dyDescent="0.35">
      <c r="A38" s="185" t="s">
        <v>177</v>
      </c>
      <c r="B38" s="186"/>
      <c r="C38" s="186"/>
      <c r="D38" s="186"/>
      <c r="E38" s="186"/>
      <c r="F38" s="187"/>
      <c r="G38" s="115">
        <f>SUM(G29:G37)</f>
        <v>7614809.4082456138</v>
      </c>
      <c r="H38" s="115">
        <f>SUM(H29:H37)</f>
        <v>8621102.5700000003</v>
      </c>
      <c r="I38" s="116"/>
      <c r="J38" s="117">
        <f>K38/G38</f>
        <v>0.19139602651681273</v>
      </c>
      <c r="K38" s="118">
        <f>SUM(K29:K37)</f>
        <v>1457444.2634210526</v>
      </c>
      <c r="L38" s="120">
        <f>M38/G38</f>
        <v>0.2615685284350357</v>
      </c>
      <c r="M38" s="118">
        <f>SUM(M29:M37)</f>
        <v>1991794.4912280701</v>
      </c>
      <c r="N38" s="120">
        <f>O38/G38</f>
        <v>2.0409859873073689E-2</v>
      </c>
      <c r="O38" s="118">
        <f>SUM(O29:O37)</f>
        <v>155417.19298245615</v>
      </c>
      <c r="P38" s="120">
        <f>Q38/G38</f>
        <v>0</v>
      </c>
      <c r="Q38" s="118">
        <f>SUM(Q29:Q37)</f>
        <v>0</v>
      </c>
      <c r="R38" s="118"/>
      <c r="S38" s="118">
        <f>SUM(S29:S37)</f>
        <v>0</v>
      </c>
      <c r="T38" s="118">
        <f t="shared" ref="T38:U38" si="9">SUM(T29:T37)</f>
        <v>496794.24561403511</v>
      </c>
      <c r="U38" s="118">
        <f t="shared" si="9"/>
        <v>7118015.1626315787</v>
      </c>
      <c r="V38" s="121"/>
    </row>
    <row r="39" spans="1:22" s="16" customFormat="1" ht="27.9" customHeight="1" x14ac:dyDescent="0.35">
      <c r="A39" s="185" t="s">
        <v>175</v>
      </c>
      <c r="B39" s="186"/>
      <c r="C39" s="186"/>
      <c r="D39" s="186"/>
      <c r="E39" s="186"/>
      <c r="F39" s="187"/>
      <c r="G39" s="115"/>
      <c r="H39" s="115"/>
      <c r="I39" s="116"/>
      <c r="J39" s="117"/>
      <c r="K39" s="118"/>
      <c r="L39" s="117"/>
      <c r="M39" s="118"/>
      <c r="N39" s="117"/>
      <c r="O39" s="118"/>
      <c r="P39" s="117"/>
      <c r="Q39" s="118"/>
      <c r="R39" s="119"/>
      <c r="S39" s="120">
        <f>S38/G38</f>
        <v>0</v>
      </c>
      <c r="T39" s="120">
        <f>T38/G38</f>
        <v>6.5240535774419628E-2</v>
      </c>
      <c r="U39" s="120">
        <f>U38/G38</f>
        <v>0.93475946422558043</v>
      </c>
    </row>
    <row r="40" spans="1:22" s="13" customFormat="1" ht="28.8" x14ac:dyDescent="0.35">
      <c r="A40" s="10">
        <v>32</v>
      </c>
      <c r="B40" s="9" t="s">
        <v>167</v>
      </c>
      <c r="C40" s="30" t="s">
        <v>168</v>
      </c>
      <c r="D40" s="31" t="s">
        <v>169</v>
      </c>
      <c r="E40" s="25">
        <v>41003</v>
      </c>
      <c r="F40" s="31" t="s">
        <v>170</v>
      </c>
      <c r="G40" s="68">
        <v>420000</v>
      </c>
      <c r="H40" s="61">
        <v>420000</v>
      </c>
      <c r="I40" s="9" t="s">
        <v>107</v>
      </c>
      <c r="J40" s="80">
        <v>0</v>
      </c>
      <c r="K40" s="81">
        <f>G40*J40</f>
        <v>0</v>
      </c>
      <c r="L40" s="80">
        <v>0</v>
      </c>
      <c r="M40" s="81">
        <f>G40*L40</f>
        <v>0</v>
      </c>
      <c r="N40" s="80">
        <v>0</v>
      </c>
      <c r="O40" s="81">
        <f>G40*N40</f>
        <v>0</v>
      </c>
      <c r="P40" s="80">
        <v>0</v>
      </c>
      <c r="Q40" s="81">
        <f>G40*P40</f>
        <v>0</v>
      </c>
      <c r="R40" s="88" t="s">
        <v>171</v>
      </c>
      <c r="S40" s="81">
        <f>G40</f>
        <v>420000</v>
      </c>
      <c r="T40" s="81">
        <v>0</v>
      </c>
      <c r="U40" s="81">
        <v>0</v>
      </c>
    </row>
    <row r="41" spans="1:22" s="13" customFormat="1" ht="27.9" customHeight="1" x14ac:dyDescent="0.35">
      <c r="A41" s="8">
        <v>33</v>
      </c>
      <c r="B41" s="9" t="s">
        <v>19</v>
      </c>
      <c r="C41" s="8" t="s">
        <v>194</v>
      </c>
      <c r="D41" s="26" t="s">
        <v>193</v>
      </c>
      <c r="E41" s="28">
        <v>41031</v>
      </c>
      <c r="F41" s="8" t="s">
        <v>189</v>
      </c>
      <c r="G41" s="61">
        <f>27750*12</f>
        <v>333000</v>
      </c>
      <c r="H41" s="61">
        <f>27750*12</f>
        <v>333000</v>
      </c>
      <c r="I41" s="9" t="s">
        <v>101</v>
      </c>
      <c r="J41" s="179">
        <v>0</v>
      </c>
      <c r="K41" s="180">
        <f>G41*J41</f>
        <v>0</v>
      </c>
      <c r="L41" s="179">
        <v>0</v>
      </c>
      <c r="M41" s="180">
        <f>G41*L41</f>
        <v>0</v>
      </c>
      <c r="N41" s="179">
        <v>0</v>
      </c>
      <c r="O41" s="180">
        <f>G41*N41</f>
        <v>0</v>
      </c>
      <c r="P41" s="179">
        <v>0</v>
      </c>
      <c r="Q41" s="180">
        <f t="shared" ref="Q41:Q48" si="10">G41*P41</f>
        <v>0</v>
      </c>
      <c r="R41" s="183" t="s">
        <v>190</v>
      </c>
      <c r="S41" s="184">
        <f>G41</f>
        <v>333000</v>
      </c>
      <c r="T41" s="81">
        <v>0</v>
      </c>
      <c r="U41" s="81">
        <v>0</v>
      </c>
    </row>
    <row r="42" spans="1:22" s="13" customFormat="1" ht="31.8" x14ac:dyDescent="0.35">
      <c r="A42" s="8">
        <v>34</v>
      </c>
      <c r="B42" s="9" t="s">
        <v>167</v>
      </c>
      <c r="C42" s="29"/>
      <c r="D42" s="11" t="s">
        <v>162</v>
      </c>
      <c r="E42" s="28">
        <v>41032</v>
      </c>
      <c r="F42" s="11" t="s">
        <v>163</v>
      </c>
      <c r="G42" s="68">
        <v>150000</v>
      </c>
      <c r="H42" s="61">
        <v>150000</v>
      </c>
      <c r="I42" s="9" t="s">
        <v>88</v>
      </c>
      <c r="J42" s="80">
        <v>0</v>
      </c>
      <c r="K42" s="81">
        <f t="shared" ref="K42:K48" si="11">G42*J42</f>
        <v>0</v>
      </c>
      <c r="L42" s="80">
        <v>0</v>
      </c>
      <c r="M42" s="81">
        <f t="shared" ref="M42:M48" si="12">G42*L42</f>
        <v>0</v>
      </c>
      <c r="N42" s="80">
        <v>0</v>
      </c>
      <c r="O42" s="81">
        <f t="shared" ref="O42:O48" si="13">G42*N42</f>
        <v>0</v>
      </c>
      <c r="P42" s="80">
        <v>0</v>
      </c>
      <c r="Q42" s="81">
        <f t="shared" si="10"/>
        <v>0</v>
      </c>
      <c r="R42" s="88" t="s">
        <v>89</v>
      </c>
      <c r="S42" s="81">
        <v>0</v>
      </c>
      <c r="T42" s="81">
        <f>G42</f>
        <v>150000</v>
      </c>
      <c r="U42" s="81">
        <v>0</v>
      </c>
    </row>
    <row r="43" spans="1:22" s="13" customFormat="1" ht="31.8" x14ac:dyDescent="0.35">
      <c r="A43" s="8">
        <v>35</v>
      </c>
      <c r="B43" s="23" t="s">
        <v>141</v>
      </c>
      <c r="C43" s="8" t="s">
        <v>112</v>
      </c>
      <c r="D43" s="11" t="s">
        <v>142</v>
      </c>
      <c r="E43" s="25">
        <v>41037</v>
      </c>
      <c r="F43" s="11" t="s">
        <v>143</v>
      </c>
      <c r="G43" s="69">
        <v>1726309.73</v>
      </c>
      <c r="H43" s="61">
        <v>1967993.0922000001</v>
      </c>
      <c r="I43" s="9" t="s">
        <v>115</v>
      </c>
      <c r="J43" s="80">
        <v>1</v>
      </c>
      <c r="K43" s="81">
        <f t="shared" si="11"/>
        <v>1726309.73</v>
      </c>
      <c r="L43" s="80">
        <v>1</v>
      </c>
      <c r="M43" s="81">
        <f t="shared" si="12"/>
        <v>1726309.73</v>
      </c>
      <c r="N43" s="80">
        <v>1</v>
      </c>
      <c r="O43" s="81">
        <f t="shared" si="13"/>
        <v>1726309.73</v>
      </c>
      <c r="P43" s="80">
        <v>0</v>
      </c>
      <c r="Q43" s="81">
        <f t="shared" si="10"/>
        <v>0</v>
      </c>
      <c r="R43" s="88" t="s">
        <v>144</v>
      </c>
      <c r="S43" s="81">
        <v>1726309.73</v>
      </c>
      <c r="T43" s="81">
        <v>0</v>
      </c>
      <c r="U43" s="81">
        <v>0</v>
      </c>
    </row>
    <row r="44" spans="1:22" s="13" customFormat="1" ht="46.5" customHeight="1" x14ac:dyDescent="0.35">
      <c r="A44" s="178">
        <v>36</v>
      </c>
      <c r="B44" s="23" t="s">
        <v>145</v>
      </c>
      <c r="C44" s="8" t="s">
        <v>146</v>
      </c>
      <c r="D44" s="11" t="s">
        <v>147</v>
      </c>
      <c r="E44" s="25">
        <v>41037</v>
      </c>
      <c r="F44" s="11" t="s">
        <v>148</v>
      </c>
      <c r="G44" s="69">
        <v>1596610.4</v>
      </c>
      <c r="H44" s="61">
        <v>1820135.8559999999</v>
      </c>
      <c r="I44" s="9" t="s">
        <v>115</v>
      </c>
      <c r="J44" s="80">
        <v>1</v>
      </c>
      <c r="K44" s="81">
        <f t="shared" si="11"/>
        <v>1596610.4</v>
      </c>
      <c r="L44" s="80">
        <v>0</v>
      </c>
      <c r="M44" s="81">
        <f t="shared" si="12"/>
        <v>0</v>
      </c>
      <c r="N44" s="80">
        <v>1</v>
      </c>
      <c r="O44" s="81">
        <f t="shared" si="13"/>
        <v>1596610.4</v>
      </c>
      <c r="P44" s="80">
        <v>0</v>
      </c>
      <c r="Q44" s="81">
        <f t="shared" si="10"/>
        <v>0</v>
      </c>
      <c r="R44" s="88" t="s">
        <v>58</v>
      </c>
      <c r="S44" s="81">
        <v>1596610.4</v>
      </c>
      <c r="T44" s="81">
        <v>0</v>
      </c>
      <c r="U44" s="81">
        <v>0</v>
      </c>
    </row>
    <row r="45" spans="1:22" s="13" customFormat="1" ht="46.5" customHeight="1" x14ac:dyDescent="0.35">
      <c r="A45" s="8">
        <v>37</v>
      </c>
      <c r="B45" s="23" t="s">
        <v>149</v>
      </c>
      <c r="C45" s="8" t="s">
        <v>150</v>
      </c>
      <c r="D45" s="11" t="s">
        <v>151</v>
      </c>
      <c r="E45" s="28">
        <v>41037</v>
      </c>
      <c r="F45" s="11" t="s">
        <v>152</v>
      </c>
      <c r="G45" s="69">
        <v>393145</v>
      </c>
      <c r="H45" s="61">
        <v>448185.3</v>
      </c>
      <c r="I45" s="9" t="s">
        <v>107</v>
      </c>
      <c r="J45" s="80">
        <v>1</v>
      </c>
      <c r="K45" s="81">
        <f t="shared" si="11"/>
        <v>393145</v>
      </c>
      <c r="L45" s="80">
        <v>0</v>
      </c>
      <c r="M45" s="81">
        <f t="shared" si="12"/>
        <v>0</v>
      </c>
      <c r="N45" s="80">
        <v>0</v>
      </c>
      <c r="O45" s="81">
        <f t="shared" si="13"/>
        <v>0</v>
      </c>
      <c r="P45" s="80">
        <v>0</v>
      </c>
      <c r="Q45" s="81">
        <f t="shared" si="10"/>
        <v>0</v>
      </c>
      <c r="R45" s="88" t="s">
        <v>53</v>
      </c>
      <c r="S45" s="81">
        <v>0</v>
      </c>
      <c r="T45" s="81">
        <v>0</v>
      </c>
      <c r="U45" s="81">
        <v>393145</v>
      </c>
    </row>
    <row r="46" spans="1:22" s="181" customFormat="1" ht="47.4" x14ac:dyDescent="0.35">
      <c r="A46" s="8">
        <v>38</v>
      </c>
      <c r="B46" s="94" t="s">
        <v>153</v>
      </c>
      <c r="C46" s="30" t="s">
        <v>154</v>
      </c>
      <c r="D46" s="31" t="s">
        <v>155</v>
      </c>
      <c r="E46" s="25">
        <v>41037</v>
      </c>
      <c r="F46" s="31" t="s">
        <v>156</v>
      </c>
      <c r="G46" s="68">
        <v>1651812.48</v>
      </c>
      <c r="H46" s="61">
        <v>1883066.2272000001</v>
      </c>
      <c r="I46" s="9" t="s">
        <v>23</v>
      </c>
      <c r="J46" s="123">
        <v>1</v>
      </c>
      <c r="K46" s="124">
        <f t="shared" si="11"/>
        <v>1651812.48</v>
      </c>
      <c r="L46" s="123"/>
      <c r="M46" s="124">
        <f t="shared" si="12"/>
        <v>0</v>
      </c>
      <c r="N46" s="123">
        <v>0.5</v>
      </c>
      <c r="O46" s="124">
        <f t="shared" si="13"/>
        <v>825906.24</v>
      </c>
      <c r="P46" s="123">
        <v>0</v>
      </c>
      <c r="Q46" s="124">
        <f t="shared" si="10"/>
        <v>0</v>
      </c>
      <c r="R46" s="125" t="s">
        <v>157</v>
      </c>
      <c r="S46" s="124">
        <v>0</v>
      </c>
      <c r="T46" s="124">
        <v>0</v>
      </c>
      <c r="U46" s="124">
        <v>1651812.48</v>
      </c>
    </row>
    <row r="47" spans="1:22" s="182" customFormat="1" ht="31.8" x14ac:dyDescent="0.35">
      <c r="A47" s="178">
        <v>39</v>
      </c>
      <c r="B47" s="23" t="s">
        <v>19</v>
      </c>
      <c r="C47" s="8" t="s">
        <v>158</v>
      </c>
      <c r="D47" s="11" t="s">
        <v>159</v>
      </c>
      <c r="E47" s="28">
        <v>41060</v>
      </c>
      <c r="F47" s="11" t="s">
        <v>160</v>
      </c>
      <c r="G47" s="69">
        <v>256842.11</v>
      </c>
      <c r="H47" s="61">
        <v>292800.00539999997</v>
      </c>
      <c r="I47" s="9" t="s">
        <v>23</v>
      </c>
      <c r="J47" s="80">
        <v>1</v>
      </c>
      <c r="K47" s="81">
        <f t="shared" si="11"/>
        <v>256842.11</v>
      </c>
      <c r="L47" s="80">
        <v>0</v>
      </c>
      <c r="M47" s="81">
        <f t="shared" si="12"/>
        <v>0</v>
      </c>
      <c r="N47" s="80">
        <v>0</v>
      </c>
      <c r="O47" s="81">
        <f t="shared" si="13"/>
        <v>0</v>
      </c>
      <c r="P47" s="80">
        <v>0</v>
      </c>
      <c r="Q47" s="81">
        <f t="shared" si="10"/>
        <v>0</v>
      </c>
      <c r="R47" s="88" t="s">
        <v>89</v>
      </c>
      <c r="S47" s="81">
        <v>0</v>
      </c>
      <c r="T47" s="81">
        <v>256842.11</v>
      </c>
      <c r="U47" s="81">
        <v>0</v>
      </c>
    </row>
    <row r="48" spans="1:22" s="13" customFormat="1" ht="31.8" x14ac:dyDescent="0.35">
      <c r="A48" s="8">
        <v>40</v>
      </c>
      <c r="B48" s="9" t="s">
        <v>19</v>
      </c>
      <c r="C48" s="8" t="s">
        <v>25</v>
      </c>
      <c r="D48" s="11" t="s">
        <v>161</v>
      </c>
      <c r="E48" s="25">
        <v>41061</v>
      </c>
      <c r="F48" s="11" t="s">
        <v>27</v>
      </c>
      <c r="G48" s="68">
        <v>272405</v>
      </c>
      <c r="H48" s="61">
        <v>310541.7</v>
      </c>
      <c r="I48" s="9" t="s">
        <v>28</v>
      </c>
      <c r="J48" s="80">
        <v>0</v>
      </c>
      <c r="K48" s="81">
        <f t="shared" si="11"/>
        <v>0</v>
      </c>
      <c r="L48" s="80">
        <v>0</v>
      </c>
      <c r="M48" s="81">
        <f t="shared" si="12"/>
        <v>0</v>
      </c>
      <c r="N48" s="80">
        <v>0</v>
      </c>
      <c r="O48" s="81">
        <f t="shared" si="13"/>
        <v>0</v>
      </c>
      <c r="P48" s="80">
        <v>0</v>
      </c>
      <c r="Q48" s="81">
        <f t="shared" si="10"/>
        <v>0</v>
      </c>
      <c r="R48" s="88" t="s">
        <v>24</v>
      </c>
      <c r="S48" s="81">
        <v>0</v>
      </c>
      <c r="T48" s="81">
        <v>0</v>
      </c>
      <c r="U48" s="81">
        <v>272405</v>
      </c>
    </row>
    <row r="49" spans="1:22" s="13" customFormat="1" ht="31.8" x14ac:dyDescent="0.35">
      <c r="A49" s="8">
        <v>41</v>
      </c>
      <c r="B49" s="9" t="s">
        <v>167</v>
      </c>
      <c r="C49" s="8" t="s">
        <v>195</v>
      </c>
      <c r="D49" s="11" t="s">
        <v>191</v>
      </c>
      <c r="E49" s="25">
        <v>41088</v>
      </c>
      <c r="F49" s="11" t="s">
        <v>192</v>
      </c>
      <c r="G49" s="68">
        <f>H49*100/114</f>
        <v>4640666.9473684207</v>
      </c>
      <c r="H49" s="61">
        <f>1763453.44*3</f>
        <v>5290360.32</v>
      </c>
      <c r="I49" s="9" t="s">
        <v>23</v>
      </c>
      <c r="J49" s="80">
        <v>0</v>
      </c>
      <c r="K49" s="81">
        <f t="shared" ref="K49" si="14">G49*J49</f>
        <v>0</v>
      </c>
      <c r="L49" s="80">
        <v>0</v>
      </c>
      <c r="M49" s="81">
        <f t="shared" ref="M49" si="15">G49*L49</f>
        <v>0</v>
      </c>
      <c r="N49" s="80">
        <v>0</v>
      </c>
      <c r="O49" s="81">
        <f t="shared" ref="O49" si="16">G49*N49</f>
        <v>0</v>
      </c>
      <c r="P49" s="80">
        <v>0</v>
      </c>
      <c r="Q49" s="81">
        <f t="shared" ref="Q49" si="17">G49*P49</f>
        <v>0</v>
      </c>
      <c r="R49" s="183" t="s">
        <v>124</v>
      </c>
      <c r="S49" s="81">
        <v>0</v>
      </c>
      <c r="T49" s="81">
        <v>0</v>
      </c>
      <c r="U49" s="81">
        <f>G49</f>
        <v>4640666.9473684207</v>
      </c>
    </row>
    <row r="50" spans="1:22" s="16" customFormat="1" ht="27.9" customHeight="1" x14ac:dyDescent="0.35">
      <c r="A50" s="185" t="s">
        <v>178</v>
      </c>
      <c r="B50" s="186"/>
      <c r="C50" s="186"/>
      <c r="D50" s="186"/>
      <c r="E50" s="186"/>
      <c r="F50" s="187"/>
      <c r="G50" s="115">
        <f>SUM(G40:G49)</f>
        <v>11440791.667368419</v>
      </c>
      <c r="H50" s="115">
        <f>SUM(H40:H49)</f>
        <v>12916082.500799999</v>
      </c>
      <c r="I50" s="116"/>
      <c r="J50" s="117">
        <f>K50/G50</f>
        <v>0.49163728206352197</v>
      </c>
      <c r="K50" s="118">
        <f>SUM(K40:K49)</f>
        <v>5624719.7199999997</v>
      </c>
      <c r="L50" s="120">
        <f>M50/G50</f>
        <v>0.15089075827888762</v>
      </c>
      <c r="M50" s="118">
        <f>SUM(M40:M49)</f>
        <v>1726309.73</v>
      </c>
      <c r="N50" s="120">
        <f>O50/G50</f>
        <v>0.3626345528022627</v>
      </c>
      <c r="O50" s="118">
        <f>SUM(O40:O49)</f>
        <v>4148826.37</v>
      </c>
      <c r="P50" s="120">
        <f>Q50/G50</f>
        <v>0</v>
      </c>
      <c r="Q50" s="118">
        <f>SUM(Q40:Q49)</f>
        <v>0</v>
      </c>
      <c r="R50" s="118"/>
      <c r="S50" s="118">
        <f>SUM(S40:S49)</f>
        <v>4075920.13</v>
      </c>
      <c r="T50" s="118">
        <f t="shared" ref="T50:U50" si="18">SUM(T40:T49)</f>
        <v>406842.11</v>
      </c>
      <c r="U50" s="118">
        <f t="shared" si="18"/>
        <v>6958029.4273684211</v>
      </c>
      <c r="V50" s="121"/>
    </row>
    <row r="51" spans="1:22" s="16" customFormat="1" ht="27.9" customHeight="1" x14ac:dyDescent="0.35">
      <c r="A51" s="185" t="s">
        <v>175</v>
      </c>
      <c r="B51" s="186"/>
      <c r="C51" s="186"/>
      <c r="D51" s="186"/>
      <c r="E51" s="186"/>
      <c r="F51" s="187"/>
      <c r="G51" s="115"/>
      <c r="H51" s="115"/>
      <c r="I51" s="116"/>
      <c r="J51" s="117"/>
      <c r="K51" s="118"/>
      <c r="L51" s="117"/>
      <c r="M51" s="118"/>
      <c r="N51" s="117"/>
      <c r="O51" s="118"/>
      <c r="P51" s="117"/>
      <c r="Q51" s="118"/>
      <c r="R51" s="119"/>
      <c r="S51" s="120">
        <f>S50/G50</f>
        <v>0.35626207071188914</v>
      </c>
      <c r="T51" s="120">
        <f>T50/G50</f>
        <v>3.5560660645574074E-2</v>
      </c>
      <c r="U51" s="120">
        <f>U50/G50</f>
        <v>0.60817726864253696</v>
      </c>
      <c r="V51" s="121"/>
    </row>
    <row r="52" spans="1:22" s="102" customFormat="1" ht="46.5" customHeight="1" x14ac:dyDescent="0.35">
      <c r="A52" s="95"/>
      <c r="B52" s="96"/>
      <c r="C52" s="96"/>
      <c r="D52" s="96"/>
      <c r="E52" s="96"/>
      <c r="F52" s="96"/>
      <c r="G52" s="97"/>
      <c r="H52" s="97"/>
      <c r="I52" s="98"/>
      <c r="J52" s="99"/>
      <c r="K52" s="100"/>
      <c r="L52" s="99"/>
      <c r="M52" s="100"/>
      <c r="N52" s="99"/>
      <c r="O52" s="100"/>
      <c r="P52" s="99"/>
      <c r="Q52" s="100"/>
      <c r="R52" s="101"/>
      <c r="S52" s="100"/>
      <c r="T52" s="100"/>
      <c r="U52" s="100"/>
    </row>
    <row r="53" spans="1:22" s="16" customFormat="1" ht="27.9" customHeight="1" x14ac:dyDescent="0.35">
      <c r="A53" s="185" t="s">
        <v>179</v>
      </c>
      <c r="B53" s="186"/>
      <c r="C53" s="186"/>
      <c r="D53" s="186"/>
      <c r="E53" s="186"/>
      <c r="F53" s="187"/>
      <c r="G53" s="115">
        <f>G50+G38+G27+G6</f>
        <v>40203014.60508772</v>
      </c>
      <c r="H53" s="115">
        <f>H50+H38+H27+H6</f>
        <v>45336368.634399995</v>
      </c>
      <c r="I53" s="115"/>
      <c r="J53" s="126">
        <f>K53/G53</f>
        <v>0.48121587875286992</v>
      </c>
      <c r="K53" s="115">
        <f>K50+K38+K27+K6</f>
        <v>19346329.00170175</v>
      </c>
      <c r="L53" s="126">
        <f>M53/G53</f>
        <v>0.3726612369388716</v>
      </c>
      <c r="M53" s="115">
        <f>M50+M38+M27+M6</f>
        <v>14982105.151403509</v>
      </c>
      <c r="N53" s="126">
        <f>O53/G53</f>
        <v>0.35185807387668633</v>
      </c>
      <c r="O53" s="115">
        <f>O50+O38+O27+O6</f>
        <v>14145755.282982454</v>
      </c>
      <c r="P53" s="120">
        <f>Q53/G53</f>
        <v>0</v>
      </c>
      <c r="Q53" s="118">
        <f>Q50+Q38+Q27+Q6</f>
        <v>0</v>
      </c>
      <c r="R53" s="115"/>
      <c r="S53" s="115">
        <f>S50+S38+S27+S6</f>
        <v>7120118.6583675286</v>
      </c>
      <c r="T53" s="115">
        <f>T50+T38+T27+T6</f>
        <v>10257672.875614034</v>
      </c>
      <c r="U53" s="115">
        <f>U50+U38+U27+U6</f>
        <v>22825224.071106154</v>
      </c>
      <c r="V53" s="121"/>
    </row>
    <row r="54" spans="1:22" s="16" customFormat="1" ht="27.9" customHeight="1" x14ac:dyDescent="0.35">
      <c r="A54" s="185" t="s">
        <v>175</v>
      </c>
      <c r="B54" s="186"/>
      <c r="C54" s="186"/>
      <c r="D54" s="186"/>
      <c r="E54" s="186"/>
      <c r="F54" s="187"/>
      <c r="G54" s="115"/>
      <c r="H54" s="115"/>
      <c r="I54" s="116"/>
      <c r="J54" s="117"/>
      <c r="K54" s="118"/>
      <c r="L54" s="117"/>
      <c r="M54" s="118"/>
      <c r="N54" s="117"/>
      <c r="O54" s="118"/>
      <c r="P54" s="117"/>
      <c r="Q54" s="118"/>
      <c r="R54" s="119"/>
      <c r="S54" s="120">
        <f>S53/G53</f>
        <v>0.17710409849380979</v>
      </c>
      <c r="T54" s="120">
        <f>T53/G53</f>
        <v>0.25514685842279894</v>
      </c>
      <c r="U54" s="120">
        <f>U53/G53</f>
        <v>0.56774906795714786</v>
      </c>
      <c r="V54" s="121"/>
    </row>
    <row r="55" spans="1:22" s="86" customFormat="1" ht="27.9" customHeight="1" x14ac:dyDescent="0.35">
      <c r="A55" s="185" t="s">
        <v>186</v>
      </c>
      <c r="B55" s="186"/>
      <c r="C55" s="186"/>
      <c r="D55" s="186"/>
      <c r="E55" s="186"/>
      <c r="F55" s="187"/>
      <c r="G55" s="139"/>
      <c r="H55" s="139"/>
      <c r="I55" s="140"/>
      <c r="J55" s="138">
        <v>0.65</v>
      </c>
      <c r="K55" s="141"/>
      <c r="L55" s="138">
        <v>0.35</v>
      </c>
      <c r="M55" s="142"/>
      <c r="N55" s="138">
        <v>0.35</v>
      </c>
      <c r="O55" s="141"/>
      <c r="P55" s="143">
        <v>0.08</v>
      </c>
      <c r="Q55" s="144"/>
      <c r="R55" s="144"/>
      <c r="S55" s="138">
        <v>0.2</v>
      </c>
      <c r="T55" s="138">
        <v>0.4</v>
      </c>
      <c r="U55" s="138">
        <v>0.4</v>
      </c>
    </row>
    <row r="56" spans="1:22" s="16" customFormat="1" ht="27.9" customHeight="1" x14ac:dyDescent="0.35">
      <c r="A56" s="149"/>
      <c r="B56" s="150"/>
      <c r="C56" s="150"/>
      <c r="D56" s="150"/>
      <c r="E56" s="150"/>
      <c r="F56" s="151"/>
      <c r="G56" s="62"/>
      <c r="H56" s="62"/>
      <c r="I56" s="15"/>
      <c r="J56" s="152"/>
      <c r="K56" s="153"/>
      <c r="L56" s="152"/>
      <c r="M56" s="153"/>
      <c r="N56" s="152"/>
      <c r="O56" s="153"/>
      <c r="P56" s="152"/>
      <c r="Q56" s="153"/>
      <c r="R56" s="154"/>
      <c r="S56" s="155"/>
      <c r="T56" s="155"/>
      <c r="U56" s="155"/>
      <c r="V56" s="121"/>
    </row>
    <row r="57" spans="1:22" s="137" customFormat="1" ht="37.5" customHeight="1" x14ac:dyDescent="0.35">
      <c r="A57" s="185" t="s">
        <v>187</v>
      </c>
      <c r="B57" s="186"/>
      <c r="C57" s="186"/>
      <c r="D57" s="186"/>
      <c r="E57" s="186"/>
      <c r="F57" s="187"/>
      <c r="G57" s="115">
        <f>G53-G42-G40-G49</f>
        <v>34992347.657719299</v>
      </c>
      <c r="H57" s="115">
        <f>H53-H42-H40-H49</f>
        <v>39476008.314399995</v>
      </c>
      <c r="I57" s="115"/>
      <c r="J57" s="126">
        <f>K57/G57</f>
        <v>0.55287313646227898</v>
      </c>
      <c r="K57" s="115">
        <f>K53-K42-K40-K49</f>
        <v>19346329.00170175</v>
      </c>
      <c r="L57" s="126">
        <f>M57/G57</f>
        <v>0.42815375801453154</v>
      </c>
      <c r="M57" s="115">
        <f>M53-M42-M40-M49</f>
        <v>14982105.151403509</v>
      </c>
      <c r="N57" s="126">
        <f>O57/G57</f>
        <v>0.40425282182694322</v>
      </c>
      <c r="O57" s="115">
        <f>O53-O42-O40-O49</f>
        <v>14145755.282982454</v>
      </c>
      <c r="P57" s="120">
        <f>P53-P42-P40</f>
        <v>0</v>
      </c>
      <c r="Q57" s="118">
        <f>Q53-Q42-Q40-Q49</f>
        <v>0</v>
      </c>
      <c r="R57" s="115"/>
      <c r="S57" s="115">
        <f>S53-S42-S40-S49</f>
        <v>6700118.6583675286</v>
      </c>
      <c r="T57" s="115">
        <f>T53-T42-T40-T49</f>
        <v>10107672.875614034</v>
      </c>
      <c r="U57" s="115">
        <f>U53-U42-U40-U49</f>
        <v>18184557.123737734</v>
      </c>
      <c r="V57" s="156"/>
    </row>
    <row r="58" spans="1:22" s="16" customFormat="1" ht="27.9" customHeight="1" x14ac:dyDescent="0.35">
      <c r="A58" s="185" t="s">
        <v>175</v>
      </c>
      <c r="B58" s="186"/>
      <c r="C58" s="186"/>
      <c r="D58" s="186"/>
      <c r="E58" s="186"/>
      <c r="F58" s="187"/>
      <c r="G58" s="115"/>
      <c r="H58" s="115"/>
      <c r="I58" s="116"/>
      <c r="J58" s="117"/>
      <c r="K58" s="118"/>
      <c r="L58" s="117"/>
      <c r="M58" s="118"/>
      <c r="N58" s="117"/>
      <c r="O58" s="118"/>
      <c r="P58" s="117"/>
      <c r="Q58" s="118"/>
      <c r="R58" s="119"/>
      <c r="S58" s="120">
        <f>S57/G57</f>
        <v>0.19147382518901915</v>
      </c>
      <c r="T58" s="120">
        <f>T57/G57</f>
        <v>0.28885380810922201</v>
      </c>
      <c r="U58" s="120">
        <f>U57/G57</f>
        <v>0.51967239527943554</v>
      </c>
      <c r="V58" s="156"/>
    </row>
    <row r="59" spans="1:22" s="86" customFormat="1" ht="27.9" customHeight="1" x14ac:dyDescent="0.35">
      <c r="A59" s="185" t="s">
        <v>186</v>
      </c>
      <c r="B59" s="186"/>
      <c r="C59" s="186"/>
      <c r="D59" s="186"/>
      <c r="E59" s="186"/>
      <c r="F59" s="187"/>
      <c r="G59" s="139"/>
      <c r="H59" s="139"/>
      <c r="I59" s="140"/>
      <c r="J59" s="138">
        <v>0.65</v>
      </c>
      <c r="K59" s="141"/>
      <c r="L59" s="138">
        <v>0.35</v>
      </c>
      <c r="M59" s="142"/>
      <c r="N59" s="138">
        <v>0.35</v>
      </c>
      <c r="O59" s="141"/>
      <c r="P59" s="143">
        <v>0.08</v>
      </c>
      <c r="Q59" s="144"/>
      <c r="R59" s="144"/>
      <c r="S59" s="138">
        <v>0.2</v>
      </c>
      <c r="T59" s="138">
        <v>0.4</v>
      </c>
      <c r="U59" s="138">
        <v>0.4</v>
      </c>
    </row>
    <row r="60" spans="1:22" s="86" customFormat="1" ht="27.9" customHeight="1" thickBot="1" x14ac:dyDescent="0.4">
      <c r="A60" s="96"/>
      <c r="B60" s="96"/>
      <c r="C60" s="96"/>
      <c r="D60" s="96"/>
      <c r="E60" s="96"/>
      <c r="F60" s="96"/>
      <c r="G60" s="103"/>
      <c r="H60" s="103"/>
      <c r="I60" s="136"/>
      <c r="J60" s="145"/>
      <c r="K60" s="83"/>
      <c r="L60" s="145"/>
      <c r="M60" s="146"/>
      <c r="N60" s="145"/>
      <c r="O60" s="83"/>
      <c r="P60" s="147"/>
      <c r="Q60" s="148"/>
      <c r="R60" s="148"/>
      <c r="S60" s="145"/>
      <c r="T60" s="145"/>
      <c r="U60" s="145"/>
    </row>
    <row r="61" spans="1:22" s="93" customFormat="1" ht="35.25" customHeight="1" x14ac:dyDescent="0.3">
      <c r="A61" s="95"/>
      <c r="B61" s="129"/>
      <c r="C61" s="130"/>
      <c r="D61" s="131"/>
      <c r="E61" s="132"/>
      <c r="F61" s="133"/>
      <c r="G61" s="132"/>
      <c r="H61" s="134"/>
      <c r="I61" s="21"/>
      <c r="J61" s="127"/>
      <c r="K61" s="128"/>
      <c r="L61" s="127"/>
      <c r="M61" s="128"/>
      <c r="N61" s="127"/>
      <c r="O61" s="128"/>
      <c r="P61" s="127"/>
      <c r="Q61" s="128"/>
      <c r="R61" s="101"/>
      <c r="S61" s="128"/>
      <c r="T61" s="128"/>
      <c r="U61" s="128"/>
    </row>
    <row r="62" spans="1:22" s="165" customFormat="1" ht="18" customHeight="1" x14ac:dyDescent="0.35">
      <c r="A62" s="135"/>
      <c r="B62" s="157"/>
      <c r="C62" s="158" t="s">
        <v>181</v>
      </c>
      <c r="D62" s="159"/>
      <c r="E62" s="83"/>
      <c r="F62" s="160"/>
      <c r="G62" s="161">
        <f>(J53+L53+N53+P53)/(J55+L55+N55+P55)</f>
        <v>0.84317146123666276</v>
      </c>
      <c r="H62" s="162"/>
      <c r="I62" s="163"/>
      <c r="J62" s="127"/>
      <c r="K62" s="128"/>
      <c r="L62" s="127"/>
      <c r="M62" s="128"/>
      <c r="N62" s="127"/>
      <c r="O62" s="128"/>
      <c r="P62" s="127"/>
      <c r="Q62" s="128"/>
      <c r="R62" s="164"/>
      <c r="S62" s="128"/>
      <c r="T62" s="128"/>
      <c r="U62" s="128"/>
    </row>
    <row r="63" spans="1:22" s="165" customFormat="1" ht="18" customHeight="1" x14ac:dyDescent="0.35">
      <c r="A63" s="86"/>
      <c r="B63" s="157"/>
      <c r="C63" s="166"/>
      <c r="D63" s="159"/>
      <c r="E63" s="83"/>
      <c r="F63" s="160"/>
      <c r="G63" s="83"/>
      <c r="H63" s="162"/>
      <c r="I63" s="163"/>
      <c r="J63" s="127"/>
      <c r="K63" s="128"/>
      <c r="L63" s="127"/>
      <c r="M63" s="128"/>
      <c r="N63" s="127"/>
      <c r="O63" s="128"/>
      <c r="P63" s="127"/>
      <c r="Q63" s="128"/>
      <c r="R63" s="164"/>
      <c r="S63" s="128"/>
      <c r="T63" s="128"/>
      <c r="U63" s="128"/>
    </row>
    <row r="64" spans="1:22" s="82" customFormat="1" ht="18" customHeight="1" x14ac:dyDescent="0.35">
      <c r="A64" s="167"/>
      <c r="B64" s="157"/>
      <c r="C64" s="158" t="s">
        <v>182</v>
      </c>
      <c r="D64" s="159"/>
      <c r="E64" s="83"/>
      <c r="F64" s="160"/>
      <c r="G64" s="161">
        <f>(J57+L57+N57+P57)/(J55+L55+N55+P55)</f>
        <v>0.96872707433828931</v>
      </c>
      <c r="H64" s="162"/>
      <c r="I64" s="168"/>
      <c r="J64" s="127"/>
      <c r="K64" s="128"/>
      <c r="L64" s="127"/>
      <c r="M64" s="128"/>
      <c r="N64" s="127"/>
      <c r="O64" s="128"/>
      <c r="P64" s="127"/>
      <c r="Q64" s="128"/>
      <c r="R64" s="164"/>
      <c r="S64" s="128"/>
      <c r="T64" s="128"/>
      <c r="U64" s="128"/>
    </row>
    <row r="65" spans="1:22" s="82" customFormat="1" ht="18" customHeight="1" x14ac:dyDescent="0.35">
      <c r="A65" s="167"/>
      <c r="B65" s="157"/>
      <c r="C65" s="166"/>
      <c r="D65" s="159"/>
      <c r="E65" s="83"/>
      <c r="F65" s="160"/>
      <c r="G65" s="83"/>
      <c r="H65" s="162"/>
      <c r="I65" s="168"/>
      <c r="J65" s="127"/>
      <c r="K65" s="128"/>
      <c r="L65" s="127"/>
      <c r="M65" s="128"/>
      <c r="N65" s="127"/>
      <c r="O65" s="128"/>
      <c r="P65" s="127"/>
      <c r="Q65" s="128"/>
      <c r="R65" s="164"/>
      <c r="S65" s="128"/>
      <c r="T65" s="128"/>
      <c r="U65" s="128"/>
    </row>
    <row r="66" spans="1:22" s="82" customFormat="1" ht="18" customHeight="1" x14ac:dyDescent="0.35">
      <c r="A66" s="167"/>
      <c r="B66" s="157"/>
      <c r="C66" s="158" t="s">
        <v>183</v>
      </c>
      <c r="D66" s="159"/>
      <c r="E66" s="83"/>
      <c r="F66" s="160"/>
      <c r="G66" s="161">
        <f>(J53+L53+N53+P53+S54)/(J55+L55+N55+P55+S55)</f>
        <v>0.84836766138787578</v>
      </c>
      <c r="H66" s="162"/>
      <c r="I66" s="168"/>
      <c r="J66" s="127"/>
      <c r="K66" s="128"/>
      <c r="L66" s="127"/>
      <c r="M66" s="128"/>
      <c r="N66" s="127"/>
      <c r="O66" s="128"/>
      <c r="P66" s="127"/>
      <c r="Q66" s="128"/>
      <c r="R66" s="164"/>
      <c r="S66" s="128"/>
      <c r="T66" s="128"/>
      <c r="U66" s="128"/>
    </row>
    <row r="67" spans="1:22" s="82" customFormat="1" ht="18" customHeight="1" x14ac:dyDescent="0.35">
      <c r="A67" s="167"/>
      <c r="B67" s="157"/>
      <c r="C67" s="166"/>
      <c r="D67" s="159"/>
      <c r="E67" s="83"/>
      <c r="F67" s="160"/>
      <c r="G67" s="83"/>
      <c r="H67" s="162"/>
      <c r="I67" s="168"/>
      <c r="J67" s="127"/>
      <c r="K67" s="128"/>
      <c r="L67" s="127"/>
      <c r="M67" s="128"/>
      <c r="N67" s="127"/>
      <c r="O67" s="128"/>
      <c r="P67" s="127"/>
      <c r="Q67" s="128"/>
      <c r="R67" s="164"/>
      <c r="S67" s="128"/>
      <c r="T67" s="128"/>
      <c r="U67" s="128"/>
    </row>
    <row r="68" spans="1:22" s="82" customFormat="1" ht="18" customHeight="1" x14ac:dyDescent="0.35">
      <c r="A68" s="167"/>
      <c r="B68" s="157"/>
      <c r="C68" s="158" t="s">
        <v>184</v>
      </c>
      <c r="D68" s="159"/>
      <c r="E68" s="83"/>
      <c r="F68" s="160"/>
      <c r="G68" s="161">
        <f>(J57+L57+N57+P57+S58)/(J55+L55+N55+P55+S55)</f>
        <v>0.96733346103851092</v>
      </c>
      <c r="H68" s="162"/>
      <c r="I68" s="168"/>
      <c r="Q68" s="128"/>
    </row>
    <row r="69" spans="1:22" s="85" customFormat="1" ht="18" customHeight="1" x14ac:dyDescent="0.35">
      <c r="A69" s="169"/>
      <c r="B69" s="157"/>
      <c r="C69" s="166"/>
      <c r="D69" s="159"/>
      <c r="E69" s="83"/>
      <c r="F69" s="160"/>
      <c r="G69" s="83"/>
      <c r="H69" s="162"/>
      <c r="I69" s="105"/>
      <c r="Q69" s="128"/>
      <c r="R69" s="86"/>
    </row>
    <row r="70" spans="1:22" s="85" customFormat="1" ht="18" customHeight="1" x14ac:dyDescent="0.35">
      <c r="A70" s="169"/>
      <c r="B70" s="157"/>
      <c r="C70" s="158" t="s">
        <v>185</v>
      </c>
      <c r="D70" s="159"/>
      <c r="E70" s="83"/>
      <c r="F70" s="160"/>
      <c r="G70" s="161">
        <f>S54/S55</f>
        <v>0.88552049246904885</v>
      </c>
      <c r="H70" s="162"/>
      <c r="I70" s="105"/>
      <c r="Q70" s="128"/>
      <c r="R70" s="86"/>
    </row>
    <row r="71" spans="1:22" s="85" customFormat="1" ht="18" customHeight="1" thickBot="1" x14ac:dyDescent="0.4">
      <c r="A71" s="170"/>
      <c r="B71" s="171"/>
      <c r="C71" s="172"/>
      <c r="D71" s="173"/>
      <c r="E71" s="174"/>
      <c r="F71" s="175"/>
      <c r="G71" s="174"/>
      <c r="H71" s="176"/>
      <c r="I71" s="177"/>
      <c r="Q71" s="128"/>
      <c r="R71" s="86"/>
    </row>
    <row r="72" spans="1:22" s="44" customFormat="1" ht="18" customHeight="1" x14ac:dyDescent="0.35">
      <c r="A72" s="45"/>
      <c r="B72" s="46"/>
      <c r="C72" s="47"/>
      <c r="D72" s="48"/>
      <c r="E72" s="43"/>
      <c r="F72" s="47"/>
      <c r="G72" s="47"/>
      <c r="H72" s="71"/>
      <c r="I72" s="49"/>
      <c r="J72" s="85"/>
      <c r="K72" s="85"/>
      <c r="L72" s="85"/>
      <c r="M72" s="85"/>
      <c r="N72" s="85"/>
      <c r="O72" s="85"/>
      <c r="P72" s="85"/>
      <c r="Q72" s="128"/>
      <c r="R72" s="92"/>
      <c r="S72" s="85"/>
      <c r="T72" s="85"/>
      <c r="U72" s="85"/>
    </row>
    <row r="73" spans="1:22" s="44" customFormat="1" ht="18" customHeight="1" x14ac:dyDescent="0.35">
      <c r="A73" s="104"/>
      <c r="B73" s="104"/>
      <c r="C73" s="104"/>
      <c r="D73" s="48"/>
      <c r="E73" s="43"/>
      <c r="F73" s="48"/>
      <c r="G73" s="48"/>
      <c r="H73" s="72"/>
      <c r="I73" s="49"/>
      <c r="J73" s="85"/>
      <c r="K73" s="85"/>
      <c r="L73" s="85"/>
      <c r="M73" s="85"/>
      <c r="N73" s="85"/>
      <c r="O73" s="85"/>
      <c r="P73" s="85"/>
      <c r="Q73" s="128"/>
      <c r="R73" s="92"/>
      <c r="S73" s="85"/>
      <c r="T73" s="85"/>
      <c r="U73" s="85"/>
    </row>
    <row r="74" spans="1:22" s="137" customFormat="1" ht="37.5" customHeight="1" x14ac:dyDescent="0.35">
      <c r="A74" s="185" t="s">
        <v>188</v>
      </c>
      <c r="B74" s="186"/>
      <c r="C74" s="186"/>
      <c r="D74" s="186"/>
      <c r="E74" s="186"/>
      <c r="F74" s="187"/>
      <c r="G74" s="115">
        <f>G53-G5-G11-G13-G14-G15-G16-G17-G18-G19-G20-G24-G30-G31</f>
        <v>27995794.087543856</v>
      </c>
      <c r="H74" s="115">
        <f>H53-H5-H11-H13-H14-H15-H16-H17-H18-H19-H20-H24-H30-H31</f>
        <v>31420137.244400006</v>
      </c>
      <c r="I74" s="115"/>
      <c r="J74" s="138">
        <f>K74/G74</f>
        <v>0.63836967972762682</v>
      </c>
      <c r="K74" s="115">
        <f>K53-K5-K11-K13-K14-K15-K16-K17-K18-K19-K20-K24-K30-K31</f>
        <v>17871666.105385959</v>
      </c>
      <c r="L74" s="138">
        <f>M74/G74</f>
        <v>0.45463313315663534</v>
      </c>
      <c r="M74" s="115">
        <f>M53-M5-M11-M13-M14-M15-M16-M17-M18-M19-M20-M24-M30-M31</f>
        <v>12727815.58122807</v>
      </c>
      <c r="N74" s="138">
        <f>O74/G74</f>
        <v>0.50188807786788392</v>
      </c>
      <c r="O74" s="115">
        <f>O53-O5-O11-O13-O14-O15-O16-O17-O18-O19-O20-O24-O30-O31</f>
        <v>14050755.282982454</v>
      </c>
      <c r="P74" s="120">
        <f>P53-P5-P11-P13-P14-P15-P16-P17-P18-P19-P20-P24-P30-P31</f>
        <v>0</v>
      </c>
      <c r="Q74" s="118">
        <f>Q53-Q5-Q11-Q13-Q14-Q15-Q16-Q17-Q18-Q19-Q20-Q24-Q30-Q31</f>
        <v>0</v>
      </c>
      <c r="R74" s="115"/>
      <c r="S74" s="115">
        <f>S53-S5-S11-S13-S14-S15-S16-S17-S18-S19-S20-S24-S30-S31</f>
        <v>7025118.6583675286</v>
      </c>
      <c r="T74" s="115">
        <f>T53-T5-T11-T13-T14-T15-T16-T17-T18-T19-T20-T24-T30-T31</f>
        <v>10257672.875614034</v>
      </c>
      <c r="U74" s="115">
        <f>U53-U5-U11-U13-U14-U15-U16-U17-U18-U19-U20-U24-U30-U31</f>
        <v>10713003.5535623</v>
      </c>
      <c r="V74" s="156"/>
    </row>
    <row r="75" spans="1:22" s="16" customFormat="1" ht="27.9" customHeight="1" x14ac:dyDescent="0.35">
      <c r="A75" s="185" t="s">
        <v>175</v>
      </c>
      <c r="B75" s="186"/>
      <c r="C75" s="186"/>
      <c r="D75" s="186"/>
      <c r="E75" s="186"/>
      <c r="F75" s="187"/>
      <c r="G75" s="115"/>
      <c r="H75" s="115"/>
      <c r="I75" s="116"/>
      <c r="J75" s="117"/>
      <c r="K75" s="118"/>
      <c r="L75" s="117"/>
      <c r="M75" s="118"/>
      <c r="N75" s="117"/>
      <c r="O75" s="118"/>
      <c r="P75" s="117"/>
      <c r="Q75" s="118"/>
      <c r="R75" s="119"/>
      <c r="S75" s="120">
        <f>S74/G74</f>
        <v>0.25093478814709558</v>
      </c>
      <c r="T75" s="120">
        <f>T74/G74</f>
        <v>0.36640049728676821</v>
      </c>
      <c r="U75" s="120">
        <f>U74/G74</f>
        <v>0.38266475028578767</v>
      </c>
      <c r="V75" s="156"/>
    </row>
    <row r="76" spans="1:22" s="86" customFormat="1" ht="27.9" customHeight="1" x14ac:dyDescent="0.35">
      <c r="A76" s="185" t="s">
        <v>186</v>
      </c>
      <c r="B76" s="186"/>
      <c r="C76" s="186"/>
      <c r="D76" s="186"/>
      <c r="E76" s="186"/>
      <c r="F76" s="187"/>
      <c r="G76" s="139"/>
      <c r="H76" s="139"/>
      <c r="I76" s="140"/>
      <c r="J76" s="138">
        <v>0.65</v>
      </c>
      <c r="K76" s="141"/>
      <c r="L76" s="138">
        <v>0.35</v>
      </c>
      <c r="M76" s="142"/>
      <c r="N76" s="138">
        <v>0.35</v>
      </c>
      <c r="O76" s="141"/>
      <c r="P76" s="143">
        <v>0.08</v>
      </c>
      <c r="Q76" s="144"/>
      <c r="R76" s="144"/>
      <c r="S76" s="138">
        <v>0.2</v>
      </c>
      <c r="T76" s="138">
        <v>0.4</v>
      </c>
      <c r="U76" s="138">
        <v>0.4</v>
      </c>
    </row>
    <row r="77" spans="1:22" s="102" customFormat="1" ht="46.5" customHeight="1" x14ac:dyDescent="0.35">
      <c r="A77" s="106"/>
      <c r="B77" s="107"/>
      <c r="C77" s="106"/>
      <c r="D77" s="108"/>
      <c r="E77" s="109"/>
      <c r="F77" s="108"/>
      <c r="G77" s="110"/>
      <c r="H77" s="111"/>
      <c r="I77" s="107"/>
      <c r="J77" s="112"/>
      <c r="K77" s="112"/>
      <c r="L77" s="112"/>
      <c r="M77" s="112"/>
      <c r="N77" s="112"/>
      <c r="O77" s="112"/>
      <c r="P77" s="112"/>
      <c r="Q77" s="128"/>
      <c r="R77" s="113"/>
      <c r="S77" s="112"/>
      <c r="T77" s="112"/>
      <c r="U77" s="112"/>
    </row>
    <row r="78" spans="1:22" s="102" customFormat="1" ht="46.5" customHeight="1" x14ac:dyDescent="0.35">
      <c r="A78" s="106"/>
      <c r="B78" s="107"/>
      <c r="C78" s="106"/>
      <c r="D78" s="108"/>
      <c r="E78" s="109"/>
      <c r="F78" s="108"/>
      <c r="G78" s="110"/>
      <c r="H78" s="111"/>
      <c r="I78" s="107"/>
      <c r="J78" s="112"/>
      <c r="K78" s="112"/>
      <c r="L78" s="112"/>
      <c r="M78" s="112"/>
      <c r="N78" s="112"/>
      <c r="O78" s="112"/>
      <c r="P78" s="112"/>
      <c r="Q78" s="128"/>
      <c r="R78" s="113"/>
      <c r="S78" s="112"/>
      <c r="T78" s="112"/>
      <c r="U78" s="112"/>
    </row>
    <row r="79" spans="1:22" s="102" customFormat="1" ht="46.5" customHeight="1" x14ac:dyDescent="0.35">
      <c r="A79" s="106"/>
      <c r="B79" s="107"/>
      <c r="C79" s="106"/>
      <c r="D79" s="108"/>
      <c r="E79" s="109"/>
      <c r="F79" s="108"/>
      <c r="G79" s="110"/>
      <c r="H79" s="111"/>
      <c r="I79" s="107"/>
      <c r="J79" s="112"/>
      <c r="K79" s="112"/>
      <c r="L79" s="112"/>
      <c r="M79" s="112"/>
      <c r="N79" s="112"/>
      <c r="O79" s="112"/>
      <c r="P79" s="112"/>
      <c r="Q79" s="128"/>
      <c r="R79" s="113"/>
      <c r="S79" s="112"/>
      <c r="T79" s="112"/>
      <c r="U79" s="112"/>
    </row>
    <row r="80" spans="1:22" s="102" customFormat="1" ht="46.5" customHeight="1" x14ac:dyDescent="0.35">
      <c r="A80" s="106"/>
      <c r="B80" s="107"/>
      <c r="C80" s="106"/>
      <c r="D80" s="108"/>
      <c r="E80" s="109"/>
      <c r="F80" s="108"/>
      <c r="G80" s="110"/>
      <c r="H80" s="111"/>
      <c r="I80" s="107"/>
      <c r="J80" s="112"/>
      <c r="K80" s="112"/>
      <c r="L80" s="112"/>
      <c r="M80" s="112"/>
      <c r="N80" s="112"/>
      <c r="O80" s="112"/>
      <c r="P80" s="112"/>
      <c r="Q80" s="128"/>
      <c r="R80" s="113"/>
      <c r="S80" s="112"/>
      <c r="T80" s="112"/>
      <c r="U80" s="112"/>
    </row>
    <row r="81" spans="1:21" s="102" customFormat="1" ht="46.5" customHeight="1" x14ac:dyDescent="0.35">
      <c r="A81" s="106"/>
      <c r="B81" s="107"/>
      <c r="C81" s="106"/>
      <c r="D81" s="108"/>
      <c r="E81" s="109"/>
      <c r="F81" s="108"/>
      <c r="G81" s="110"/>
      <c r="H81" s="111"/>
      <c r="I81" s="107"/>
      <c r="J81" s="112"/>
      <c r="K81" s="112"/>
      <c r="L81" s="112"/>
      <c r="M81" s="112"/>
      <c r="N81" s="112"/>
      <c r="O81" s="112"/>
      <c r="P81" s="112"/>
      <c r="Q81" s="128"/>
      <c r="R81" s="113"/>
      <c r="S81" s="112"/>
      <c r="T81" s="112"/>
      <c r="U81" s="112"/>
    </row>
    <row r="82" spans="1:21" s="102" customFormat="1" ht="46.5" customHeight="1" x14ac:dyDescent="0.35">
      <c r="A82" s="106"/>
      <c r="B82" s="107"/>
      <c r="C82" s="106"/>
      <c r="D82" s="108"/>
      <c r="E82" s="114"/>
      <c r="F82" s="108"/>
      <c r="G82" s="110"/>
      <c r="H82" s="111"/>
      <c r="I82" s="107"/>
      <c r="J82" s="112"/>
      <c r="K82" s="112"/>
      <c r="L82" s="112"/>
      <c r="M82" s="112"/>
      <c r="N82" s="112"/>
      <c r="O82" s="112"/>
      <c r="P82" s="112"/>
      <c r="Q82" s="128"/>
      <c r="R82" s="113"/>
      <c r="S82" s="112"/>
      <c r="T82" s="112"/>
      <c r="U82" s="112"/>
    </row>
    <row r="83" spans="1:21" s="102" customFormat="1" ht="46.5" customHeight="1" x14ac:dyDescent="0.35">
      <c r="A83" s="106"/>
      <c r="B83" s="107"/>
      <c r="C83" s="106"/>
      <c r="D83" s="108"/>
      <c r="E83" s="114"/>
      <c r="F83" s="108"/>
      <c r="G83" s="110"/>
      <c r="H83" s="111"/>
      <c r="I83" s="107"/>
      <c r="J83" s="112"/>
      <c r="K83" s="112"/>
      <c r="L83" s="112"/>
      <c r="M83" s="112"/>
      <c r="N83" s="112"/>
      <c r="O83" s="112"/>
      <c r="P83" s="112"/>
      <c r="Q83" s="128"/>
      <c r="R83" s="113"/>
      <c r="S83" s="112"/>
      <c r="T83" s="112"/>
      <c r="U83" s="112"/>
    </row>
    <row r="84" spans="1:21" s="102" customFormat="1" ht="46.5" customHeight="1" x14ac:dyDescent="0.35">
      <c r="A84" s="106"/>
      <c r="B84" s="107"/>
      <c r="C84" s="106"/>
      <c r="D84" s="108"/>
      <c r="E84" s="114"/>
      <c r="F84" s="108"/>
      <c r="G84" s="110"/>
      <c r="H84" s="111"/>
      <c r="I84" s="107"/>
      <c r="J84" s="112"/>
      <c r="K84" s="112"/>
      <c r="L84" s="112"/>
      <c r="M84" s="112"/>
      <c r="N84" s="112"/>
      <c r="O84" s="112"/>
      <c r="P84" s="112"/>
      <c r="Q84" s="112"/>
      <c r="R84" s="113"/>
      <c r="S84" s="112"/>
      <c r="T84" s="112"/>
      <c r="U84" s="112"/>
    </row>
    <row r="85" spans="1:21" s="102" customFormat="1" ht="46.5" customHeight="1" x14ac:dyDescent="0.35">
      <c r="A85" s="106"/>
      <c r="B85" s="107"/>
      <c r="C85" s="106"/>
      <c r="D85" s="108"/>
      <c r="E85" s="114"/>
      <c r="F85" s="108"/>
      <c r="G85" s="110"/>
      <c r="H85" s="111"/>
      <c r="I85" s="107"/>
      <c r="J85" s="112"/>
      <c r="K85" s="112"/>
      <c r="L85" s="112"/>
      <c r="M85" s="112"/>
      <c r="N85" s="112"/>
      <c r="O85" s="112"/>
      <c r="P85" s="112"/>
      <c r="Q85" s="112"/>
      <c r="R85" s="113"/>
      <c r="S85" s="112"/>
      <c r="T85" s="112"/>
      <c r="U85" s="112"/>
    </row>
    <row r="86" spans="1:21" s="102" customFormat="1" ht="46.5" customHeight="1" x14ac:dyDescent="0.35">
      <c r="A86" s="106"/>
      <c r="B86" s="107"/>
      <c r="C86" s="106"/>
      <c r="D86" s="108"/>
      <c r="E86" s="114"/>
      <c r="F86" s="108"/>
      <c r="G86" s="110"/>
      <c r="H86" s="111"/>
      <c r="I86" s="107"/>
      <c r="J86" s="112"/>
      <c r="K86" s="112"/>
      <c r="L86" s="112"/>
      <c r="M86" s="112"/>
      <c r="N86" s="112"/>
      <c r="O86" s="112"/>
      <c r="P86" s="112"/>
      <c r="Q86" s="112"/>
      <c r="R86" s="113"/>
      <c r="S86" s="112"/>
      <c r="T86" s="112"/>
      <c r="U86" s="112"/>
    </row>
    <row r="87" spans="1:21" s="33" customFormat="1" ht="46.5" customHeight="1" x14ac:dyDescent="0.35">
      <c r="A87" s="32"/>
      <c r="B87" s="32"/>
      <c r="C87" s="32"/>
      <c r="D87" s="32"/>
      <c r="E87" s="32"/>
      <c r="F87" s="32"/>
      <c r="G87" s="70"/>
      <c r="H87" s="70"/>
      <c r="I87" s="34"/>
      <c r="J87" s="82"/>
      <c r="K87" s="82"/>
      <c r="L87" s="82"/>
      <c r="M87" s="82"/>
      <c r="N87" s="82"/>
      <c r="O87" s="82"/>
      <c r="P87" s="82"/>
      <c r="Q87" s="82"/>
      <c r="R87" s="89"/>
      <c r="S87" s="82"/>
      <c r="T87" s="82"/>
      <c r="U87" s="82"/>
    </row>
    <row r="88" spans="1:21" s="36" customFormat="1" ht="21.75" customHeight="1" x14ac:dyDescent="0.35">
      <c r="A88" s="32"/>
      <c r="B88" s="32"/>
      <c r="C88" s="32"/>
      <c r="D88" s="32"/>
      <c r="E88" s="32"/>
      <c r="F88" s="32"/>
      <c r="G88" s="73"/>
      <c r="H88" s="73"/>
      <c r="I88" s="35"/>
      <c r="J88" s="83"/>
      <c r="K88" s="83"/>
      <c r="L88" s="83"/>
      <c r="M88" s="83"/>
      <c r="N88" s="83"/>
      <c r="O88" s="83"/>
      <c r="P88" s="83"/>
      <c r="Q88" s="83"/>
      <c r="R88" s="90"/>
      <c r="S88" s="83"/>
      <c r="T88" s="83"/>
      <c r="U88" s="83"/>
    </row>
    <row r="89" spans="1:21" s="42" customFormat="1" ht="23.25" customHeight="1" x14ac:dyDescent="0.3">
      <c r="A89" s="37"/>
      <c r="B89" s="38"/>
      <c r="C89" s="37"/>
      <c r="D89" s="39"/>
      <c r="E89" s="40"/>
      <c r="F89" s="39"/>
      <c r="G89" s="74"/>
      <c r="H89" s="74"/>
      <c r="I89" s="41"/>
      <c r="J89" s="84"/>
      <c r="K89" s="84"/>
      <c r="L89" s="84"/>
      <c r="M89" s="84"/>
      <c r="N89" s="84"/>
      <c r="O89" s="84"/>
      <c r="P89" s="84"/>
      <c r="Q89" s="84"/>
      <c r="R89" s="91"/>
      <c r="S89" s="84"/>
      <c r="T89" s="84"/>
      <c r="U89" s="84"/>
    </row>
    <row r="90" spans="1:21" s="44" customFormat="1" ht="15" customHeight="1" x14ac:dyDescent="0.35">
      <c r="A90" s="189"/>
      <c r="B90" s="189"/>
      <c r="C90" s="189"/>
      <c r="D90" s="189"/>
      <c r="E90" s="43"/>
      <c r="F90" s="190"/>
      <c r="G90" s="190"/>
      <c r="H90" s="190"/>
      <c r="I90" s="190"/>
      <c r="J90" s="85"/>
      <c r="K90" s="85"/>
      <c r="L90" s="85"/>
      <c r="M90" s="85"/>
      <c r="N90" s="85"/>
      <c r="O90" s="85"/>
      <c r="P90" s="85"/>
      <c r="Q90" s="85"/>
      <c r="R90" s="92"/>
      <c r="S90" s="85"/>
      <c r="T90" s="85"/>
      <c r="U90" s="85"/>
    </row>
    <row r="91" spans="1:21" s="44" customFormat="1" x14ac:dyDescent="0.35">
      <c r="A91" s="45"/>
      <c r="B91" s="46"/>
      <c r="C91" s="47"/>
      <c r="D91" s="48"/>
      <c r="E91" s="43"/>
      <c r="F91" s="48"/>
      <c r="G91" s="70"/>
      <c r="H91" s="70"/>
      <c r="I91" s="49"/>
      <c r="J91" s="85"/>
      <c r="K91" s="85"/>
      <c r="L91" s="85"/>
      <c r="M91" s="85"/>
      <c r="N91" s="85"/>
      <c r="O91" s="85"/>
      <c r="P91" s="85"/>
      <c r="Q91" s="85"/>
      <c r="R91" s="92"/>
      <c r="S91" s="85"/>
      <c r="T91" s="85"/>
      <c r="U91" s="85"/>
    </row>
    <row r="92" spans="1:21" s="44" customFormat="1" x14ac:dyDescent="0.35">
      <c r="A92" s="45"/>
      <c r="B92" s="46"/>
      <c r="C92" s="47"/>
      <c r="D92" s="48"/>
      <c r="E92" s="43"/>
      <c r="F92" s="188"/>
      <c r="G92" s="188"/>
      <c r="H92" s="71"/>
      <c r="I92" s="49"/>
      <c r="J92" s="85"/>
      <c r="K92" s="85"/>
      <c r="L92" s="85"/>
      <c r="M92" s="85"/>
      <c r="N92" s="85"/>
      <c r="O92" s="85"/>
      <c r="P92" s="85"/>
      <c r="Q92" s="85"/>
      <c r="R92" s="92"/>
      <c r="S92" s="85"/>
      <c r="T92" s="85"/>
      <c r="U92" s="85"/>
    </row>
    <row r="93" spans="1:21" s="44" customFormat="1" x14ac:dyDescent="0.35">
      <c r="A93" s="189"/>
      <c r="B93" s="189"/>
      <c r="C93" s="189"/>
      <c r="D93" s="48"/>
      <c r="E93" s="43"/>
      <c r="F93" s="190"/>
      <c r="G93" s="190"/>
      <c r="H93" s="72"/>
      <c r="I93" s="49"/>
      <c r="J93" s="85"/>
      <c r="K93" s="85"/>
      <c r="L93" s="85"/>
      <c r="M93" s="85"/>
      <c r="N93" s="85"/>
      <c r="O93" s="85"/>
      <c r="P93" s="85"/>
      <c r="Q93" s="85"/>
      <c r="R93" s="92"/>
      <c r="S93" s="85"/>
      <c r="T93" s="85"/>
      <c r="U93" s="85"/>
    </row>
    <row r="94" spans="1:21" s="44" customFormat="1" x14ac:dyDescent="0.35">
      <c r="A94" s="50"/>
      <c r="B94" s="51"/>
      <c r="C94" s="52"/>
      <c r="D94" s="53"/>
      <c r="E94" s="54"/>
      <c r="F94" s="53"/>
      <c r="G94" s="75"/>
      <c r="H94" s="75"/>
      <c r="J94" s="85"/>
      <c r="K94" s="85"/>
      <c r="L94" s="85"/>
      <c r="M94" s="85"/>
      <c r="N94" s="85"/>
      <c r="O94" s="85"/>
      <c r="P94" s="85"/>
      <c r="Q94" s="85"/>
      <c r="R94" s="92"/>
      <c r="S94" s="85"/>
      <c r="T94" s="85"/>
      <c r="U94" s="85"/>
    </row>
    <row r="95" spans="1:21" s="44" customFormat="1" x14ac:dyDescent="0.35">
      <c r="A95" s="50"/>
      <c r="B95" s="51"/>
      <c r="C95" s="52"/>
      <c r="D95" s="53"/>
      <c r="E95" s="54"/>
      <c r="F95" s="53"/>
      <c r="G95" s="75"/>
      <c r="H95" s="75"/>
      <c r="J95" s="85"/>
      <c r="K95" s="85"/>
      <c r="L95" s="85"/>
      <c r="M95" s="85"/>
      <c r="N95" s="85"/>
      <c r="O95" s="85"/>
      <c r="P95" s="85"/>
      <c r="Q95" s="85"/>
      <c r="R95" s="92"/>
      <c r="S95" s="85"/>
      <c r="T95" s="85"/>
      <c r="U95" s="85"/>
    </row>
    <row r="96" spans="1:21" s="44" customFormat="1" x14ac:dyDescent="0.35">
      <c r="A96" s="50"/>
      <c r="B96" s="51"/>
      <c r="C96" s="52"/>
      <c r="D96" s="53"/>
      <c r="E96" s="54"/>
      <c r="F96" s="53"/>
      <c r="G96" s="75"/>
      <c r="H96" s="75"/>
      <c r="J96" s="85"/>
      <c r="K96" s="85"/>
      <c r="L96" s="85"/>
      <c r="M96" s="85"/>
      <c r="N96" s="85"/>
      <c r="O96" s="85"/>
      <c r="P96" s="85"/>
      <c r="Q96" s="85"/>
      <c r="R96" s="92"/>
      <c r="S96" s="85"/>
      <c r="T96" s="85"/>
      <c r="U96" s="85"/>
    </row>
    <row r="97" spans="1:21" s="44" customFormat="1" x14ac:dyDescent="0.35">
      <c r="A97" s="50"/>
      <c r="B97" s="51"/>
      <c r="C97" s="52"/>
      <c r="D97" s="53"/>
      <c r="E97" s="54"/>
      <c r="F97" s="53"/>
      <c r="G97" s="75"/>
      <c r="H97" s="75"/>
      <c r="J97" s="85"/>
      <c r="K97" s="85"/>
      <c r="L97" s="85"/>
      <c r="M97" s="85"/>
      <c r="N97" s="85"/>
      <c r="O97" s="85"/>
      <c r="P97" s="85"/>
      <c r="Q97" s="85"/>
      <c r="R97" s="92"/>
      <c r="S97" s="85"/>
      <c r="T97" s="85"/>
      <c r="U97" s="85"/>
    </row>
  </sheetData>
  <sortState ref="A3:U47">
    <sortCondition ref="E3:E47"/>
  </sortState>
  <mergeCells count="23">
    <mergeCell ref="A55:F55"/>
    <mergeCell ref="A57:F57"/>
    <mergeCell ref="A59:F59"/>
    <mergeCell ref="A39:F39"/>
    <mergeCell ref="A50:F50"/>
    <mergeCell ref="A51:F51"/>
    <mergeCell ref="A53:F53"/>
    <mergeCell ref="A54:F54"/>
    <mergeCell ref="A58:F58"/>
    <mergeCell ref="A1:I1"/>
    <mergeCell ref="A6:F6"/>
    <mergeCell ref="A38:F38"/>
    <mergeCell ref="A7:F7"/>
    <mergeCell ref="A27:F27"/>
    <mergeCell ref="A28:F28"/>
    <mergeCell ref="A74:F74"/>
    <mergeCell ref="F92:G92"/>
    <mergeCell ref="A93:C93"/>
    <mergeCell ref="F93:G93"/>
    <mergeCell ref="A90:D90"/>
    <mergeCell ref="F90:I90"/>
    <mergeCell ref="A76:F76"/>
    <mergeCell ref="A75:F75"/>
  </mergeCells>
  <pageMargins left="0.39370078740157483" right="0.31496062992125984" top="0.74803149606299213" bottom="0.74803149606299213" header="0.31496062992125984" footer="0.31496062992125984"/>
  <pageSetup paperSize="9" scale="34" fitToHeight="3" orientation="landscape" r:id="rId1"/>
  <rowBreaks count="2" manualBreakCount="2">
    <brk id="39" max="20" man="1"/>
    <brk id="76" max="2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11 12 Tenders Awarded AMT</vt:lpstr>
      <vt:lpstr>'11 12 Tenders Awarded AMT'!Print_Area</vt:lpstr>
      <vt:lpstr>'11 12 Tenders Awarded AMT'!Print_Titles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kmakgobela</dc:creator>
  <cp:lastModifiedBy>Nadine Laubscher</cp:lastModifiedBy>
  <cp:lastPrinted>2012-11-27T09:02:08Z</cp:lastPrinted>
  <dcterms:created xsi:type="dcterms:W3CDTF">2012-08-22T06:57:47Z</dcterms:created>
  <dcterms:modified xsi:type="dcterms:W3CDTF">2012-11-27T09:02:12Z</dcterms:modified>
</cp:coreProperties>
</file>